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80" windowHeight="7950" tabRatio="578" activeTab="0"/>
  </bookViews>
  <sheets>
    <sheet name="обяз раб итог" sheetId="1" r:id="rId1"/>
  </sheets>
  <definedNames>
    <definedName name="Excel_BuiltIn_Print_Area_3">#REF!</definedName>
    <definedName name="_xlnm.Print_Area" localSheetId="0">'обяз раб итог'!$A$1:$BD$48</definedName>
  </definedNames>
  <calcPr fullCalcOnLoad="1"/>
</workbook>
</file>

<file path=xl/sharedStrings.xml><?xml version="1.0" encoding="utf-8"?>
<sst xmlns="http://schemas.openxmlformats.org/spreadsheetml/2006/main" count="231" uniqueCount="92">
  <si>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</si>
  <si>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</si>
  <si>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</si>
  <si>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Перечень обязательных работ, услуг</t>
  </si>
  <si>
    <t>деревянные благоустроенные жилые дома</t>
  </si>
  <si>
    <t>Периодичность</t>
  </si>
  <si>
    <t>%</t>
  </si>
  <si>
    <t>на 1 кв.м.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</si>
  <si>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</si>
  <si>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</si>
  <si>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</si>
  <si>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</si>
  <si>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</si>
  <si>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</si>
  <si>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</si>
  <si>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</si>
  <si>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</si>
  <si>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</si>
  <si>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</si>
  <si>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</si>
  <si>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по мере необходимости. Начало работ не позднее _____ часов после начала снегопада</t>
  </si>
  <si>
    <t>III. Подготовка многоквартирного дома к сезонной эксплуатации</t>
  </si>
  <si>
    <t>раз(а) в год</t>
  </si>
  <si>
    <t>по мере необходимости в течение (указать период устранения неисправности)</t>
  </si>
  <si>
    <t>IV. Проведение технических осмотров и мелкий ремонт</t>
  </si>
  <si>
    <t>проверка исправности вытяжек ____ раз(а) в год. Проверка наличия тяги в дымовентиляционных каналах ____ раз(а) в год. Проверка заземления оболочки электрокабеля, замеры сопротивления ____ раз(а) в год.</t>
  </si>
  <si>
    <t>постоянно
на системах водоснабжения, теплоснабжения, газоснабжения, канализации, энергоснабжения</t>
  </si>
  <si>
    <t>Общая годовая стоимость работ по многоквартирным домам</t>
  </si>
  <si>
    <t>Площадь жилых помещений</t>
  </si>
  <si>
    <t>Стоимость работ (размер платы) в руб. по многоквартирным домам</t>
  </si>
  <si>
    <t>объектом конкурса</t>
  </si>
  <si>
    <t>9. Сдвижка и подметание снега при снегопаде, c подсыпкой противоскользящего материала</t>
  </si>
  <si>
    <t>10.Сбразывание снега с крыш, сбивание сосулек</t>
  </si>
  <si>
    <t>11. Вывоз твердых бытовых отходов (ТБО), жидких бытовых отходов</t>
  </si>
  <si>
    <t>12. Очистка выгребных ям (для деревянных неблагоустроенных зданий)</t>
  </si>
  <si>
    <t>13. Укрепление водосточных труб, колен и воронок</t>
  </si>
  <si>
    <t>14. Расконсервирование и ремонт поливочной системы, консервация системы центрального отопления, ремонт просевшей отмостки</t>
  </si>
  <si>
    <t>15. Замена разбитых стекол окон и дверей в помещениях общего пользования</t>
  </si>
  <si>
    <t>16.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</si>
  <si>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</si>
  <si>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</si>
  <si>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Дератизация, дезинсекция</t>
  </si>
  <si>
    <t>V. Техническое обслуживание внутридомового газового оборудования (ВДГО)</t>
  </si>
  <si>
    <t>месяцы</t>
  </si>
  <si>
    <t>Приложение №2</t>
  </si>
  <si>
    <t>к извещению и документации</t>
  </si>
  <si>
    <t>о проведении открытого конкурса</t>
  </si>
  <si>
    <t>VI. Расходы по управлению МКД</t>
  </si>
  <si>
    <t>20. Проверка и обслуживание коллективных приборов учета электроэнергии</t>
  </si>
  <si>
    <t>21. Проверка и обслуживание коллективных приборов учета воды</t>
  </si>
  <si>
    <t>22. Проверка и обслуживание коллективных приборов учета тепловой энергии</t>
  </si>
  <si>
    <t>деревянные  жилые дома признанными аварийными или непригодными для проживания согласно МВК</t>
  </si>
  <si>
    <t xml:space="preserve">Стоимость на 1 кв. м. общей площади жилого помещения (руб./мес.)  (размер платы в месяц на 1 кв. м.) </t>
  </si>
  <si>
    <t>деревянные неблагоустроенные жилые дома без газоснабжения</t>
  </si>
  <si>
    <t>деревянные  жилые дома неблагоустроенные с газоснабжением</t>
  </si>
  <si>
    <t>Лот №3</t>
  </si>
  <si>
    <t>Жилой район Соломбальский территориальный округ 21 лесозавод</t>
  </si>
  <si>
    <t>ул. Бабушкина М.С., 23</t>
  </si>
  <si>
    <t>ул. Маймаксанская,23</t>
  </si>
  <si>
    <t>ул. Маймаксанская,53</t>
  </si>
  <si>
    <t>ул. Баумана, 20</t>
  </si>
  <si>
    <t>ул. Корабельная, 2</t>
  </si>
  <si>
    <t>ул. Маймаксанская,55</t>
  </si>
  <si>
    <t>ул. Маймаксанская,63</t>
  </si>
  <si>
    <t>ул. Баумана, 17</t>
  </si>
  <si>
    <t>ул. Баумана, 18</t>
  </si>
  <si>
    <t>ул. Баумана, 19</t>
  </si>
  <si>
    <t>ул. Баумана, 21</t>
  </si>
  <si>
    <t>ул. Баумана, 23</t>
  </si>
  <si>
    <t>ул. Баумана, 25</t>
  </si>
  <si>
    <t>ул. Баумана, 27</t>
  </si>
  <si>
    <t>ул. Кучина А.С. , 4</t>
  </si>
  <si>
    <t>ул. Мезенская, 12</t>
  </si>
  <si>
    <t>ул. Мезенская, 13</t>
  </si>
  <si>
    <t>ул. Трамвайная, 3</t>
  </si>
  <si>
    <t>ул. Баумана, 2</t>
  </si>
  <si>
    <t>ул. Баумана, 4</t>
  </si>
  <si>
    <t>ул. Баумана, 2, корп.1</t>
  </si>
  <si>
    <t>ул. Баумана, 6</t>
  </si>
  <si>
    <t>ул. Баумана, 12, корп.4</t>
  </si>
  <si>
    <t>ул. Корабельная, 7</t>
  </si>
  <si>
    <t>ул. маймаксанская, 100</t>
  </si>
  <si>
    <t>ул. маймаксанская, 106, корп.1</t>
  </si>
  <si>
    <t>ул. маймаксанская, 108, корп. 1</t>
  </si>
  <si>
    <t>ул. Мореплавателей, 5</t>
  </si>
  <si>
    <t>ул. Баумана, 12, корп. 1</t>
  </si>
  <si>
    <t>дерев дома благоустроенные с электроплитами</t>
  </si>
  <si>
    <t>ул. Маймаксанская, 73</t>
  </si>
  <si>
    <t>ул. Баумана, 8</t>
  </si>
  <si>
    <t xml:space="preserve">деревянные дома не благоустроенные с центр отопл </t>
  </si>
  <si>
    <t>ул. Корабельная, 10</t>
  </si>
  <si>
    <t>ул. Корабельная, 12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</si>
</sst>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5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4" fontId="4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left" vertical="top"/>
    </xf>
    <xf numFmtId="3" fontId="4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top"/>
    </xf>
    <xf numFmtId="4" fontId="2" fillId="33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top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top"/>
    </xf>
    <xf numFmtId="4" fontId="6" fillId="33" borderId="10" xfId="0" applyNumberFormat="1" applyFont="1" applyFill="1" applyBorder="1" applyAlignment="1">
      <alignment horizontal="center" wrapText="1"/>
    </xf>
    <xf numFmtId="164" fontId="5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left" vertical="top"/>
    </xf>
    <xf numFmtId="3" fontId="4" fillId="33" borderId="10" xfId="0" applyNumberFormat="1" applyFont="1" applyFill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left" vertical="top"/>
    </xf>
    <xf numFmtId="4" fontId="4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left" vertical="top"/>
    </xf>
    <xf numFmtId="4" fontId="8" fillId="33" borderId="10" xfId="0" applyNumberFormat="1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left" vertical="top"/>
    </xf>
    <xf numFmtId="4" fontId="4" fillId="0" borderId="12" xfId="0" applyNumberFormat="1" applyFont="1" applyBorder="1" applyAlignment="1">
      <alignment horizontal="left" vertical="top"/>
    </xf>
    <xf numFmtId="4" fontId="4" fillId="0" borderId="13" xfId="0" applyNumberFormat="1" applyFont="1" applyBorder="1" applyAlignment="1">
      <alignment horizontal="left" vertical="top"/>
    </xf>
    <xf numFmtId="4" fontId="4" fillId="0" borderId="14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 vertical="center"/>
    </xf>
    <xf numFmtId="4" fontId="5" fillId="34" borderId="11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Border="1" applyAlignment="1">
      <alignment vertical="center"/>
    </xf>
    <xf numFmtId="4" fontId="3" fillId="0" borderId="16" xfId="0" applyNumberFormat="1" applyFont="1" applyBorder="1" applyAlignment="1">
      <alignment vertical="center"/>
    </xf>
    <xf numFmtId="2" fontId="2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 horizontal="center"/>
    </xf>
    <xf numFmtId="2" fontId="3" fillId="0" borderId="16" xfId="0" applyNumberFormat="1" applyFont="1" applyBorder="1" applyAlignment="1">
      <alignment vertical="center"/>
    </xf>
    <xf numFmtId="2" fontId="5" fillId="33" borderId="11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top"/>
    </xf>
    <xf numFmtId="2" fontId="4" fillId="0" borderId="10" xfId="0" applyNumberFormat="1" applyFont="1" applyFill="1" applyBorder="1" applyAlignment="1">
      <alignment horizontal="left" vertical="top"/>
    </xf>
    <xf numFmtId="2" fontId="4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4" fontId="4" fillId="0" borderId="12" xfId="0" applyNumberFormat="1" applyFont="1" applyBorder="1" applyAlignment="1">
      <alignment vertical="top"/>
    </xf>
    <xf numFmtId="4" fontId="4" fillId="0" borderId="13" xfId="0" applyNumberFormat="1" applyFont="1" applyBorder="1" applyAlignment="1">
      <alignment vertical="top"/>
    </xf>
    <xf numFmtId="4" fontId="4" fillId="0" borderId="14" xfId="0" applyNumberFormat="1" applyFont="1" applyBorder="1" applyAlignment="1">
      <alignment vertical="top"/>
    </xf>
    <xf numFmtId="4" fontId="4" fillId="2" borderId="17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4" fontId="3" fillId="0" borderId="18" xfId="0" applyNumberFormat="1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4" fontId="3" fillId="0" borderId="22" xfId="0" applyNumberFormat="1" applyFont="1" applyBorder="1" applyAlignment="1">
      <alignment horizontal="center" vertical="center"/>
    </xf>
    <xf numFmtId="4" fontId="4" fillId="2" borderId="23" xfId="0" applyNumberFormat="1" applyFont="1" applyFill="1" applyBorder="1" applyAlignment="1">
      <alignment horizontal="center" vertical="center" wrapText="1"/>
    </xf>
    <xf numFmtId="4" fontId="4" fillId="2" borderId="17" xfId="0" applyNumberFormat="1" applyFont="1" applyFill="1" applyBorder="1" applyAlignment="1">
      <alignment horizontal="center" vertical="center" wrapText="1"/>
    </xf>
    <xf numFmtId="4" fontId="4" fillId="2" borderId="24" xfId="0" applyNumberFormat="1" applyFont="1" applyFill="1" applyBorder="1" applyAlignment="1">
      <alignment horizontal="center" vertical="center" wrapText="1"/>
    </xf>
    <xf numFmtId="4" fontId="4" fillId="33" borderId="23" xfId="0" applyNumberFormat="1" applyFont="1" applyFill="1" applyBorder="1" applyAlignment="1">
      <alignment horizontal="center" vertical="center" wrapText="1"/>
    </xf>
    <xf numFmtId="4" fontId="4" fillId="33" borderId="17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left" vertical="top"/>
    </xf>
    <xf numFmtId="4" fontId="4" fillId="0" borderId="13" xfId="0" applyNumberFormat="1" applyFont="1" applyBorder="1" applyAlignment="1">
      <alignment horizontal="left" vertical="top"/>
    </xf>
    <xf numFmtId="4" fontId="4" fillId="0" borderId="14" xfId="0" applyNumberFormat="1" applyFont="1" applyBorder="1" applyAlignment="1">
      <alignment horizontal="left" vertical="top"/>
    </xf>
    <xf numFmtId="4" fontId="4" fillId="0" borderId="12" xfId="0" applyNumberFormat="1" applyFont="1" applyBorder="1" applyAlignment="1">
      <alignment horizontal="left" vertical="top" wrapText="1"/>
    </xf>
    <xf numFmtId="4" fontId="4" fillId="0" borderId="13" xfId="0" applyNumberFormat="1" applyFont="1" applyBorder="1" applyAlignment="1">
      <alignment horizontal="left" vertical="top" wrapText="1"/>
    </xf>
    <xf numFmtId="4" fontId="4" fillId="0" borderId="14" xfId="0" applyNumberFormat="1" applyFont="1" applyBorder="1" applyAlignment="1">
      <alignment horizontal="left" vertical="top" wrapText="1"/>
    </xf>
    <xf numFmtId="4" fontId="2" fillId="0" borderId="12" xfId="0" applyNumberFormat="1" applyFont="1" applyBorder="1" applyAlignment="1">
      <alignment horizontal="left" vertical="top" wrapText="1"/>
    </xf>
    <xf numFmtId="4" fontId="2" fillId="0" borderId="13" xfId="0" applyNumberFormat="1" applyFont="1" applyBorder="1" applyAlignment="1">
      <alignment horizontal="left" vertical="top" wrapText="1"/>
    </xf>
    <xf numFmtId="4" fontId="2" fillId="0" borderId="14" xfId="0" applyNumberFormat="1" applyFont="1" applyBorder="1" applyAlignment="1">
      <alignment horizontal="left" vertical="top" wrapText="1"/>
    </xf>
    <xf numFmtId="4" fontId="2" fillId="0" borderId="12" xfId="0" applyNumberFormat="1" applyFont="1" applyBorder="1" applyAlignment="1">
      <alignment horizontal="left" vertical="top"/>
    </xf>
    <xf numFmtId="4" fontId="2" fillId="0" borderId="13" xfId="0" applyNumberFormat="1" applyFont="1" applyBorder="1" applyAlignment="1">
      <alignment horizontal="left" vertical="top"/>
    </xf>
    <xf numFmtId="4" fontId="2" fillId="0" borderId="14" xfId="0" applyNumberFormat="1" applyFont="1" applyBorder="1" applyAlignment="1">
      <alignment horizontal="left" vertical="top"/>
    </xf>
    <xf numFmtId="4" fontId="4" fillId="0" borderId="12" xfId="0" applyNumberFormat="1" applyFont="1" applyBorder="1" applyAlignment="1">
      <alignment horizontal="left" vertical="center" wrapText="1"/>
    </xf>
    <xf numFmtId="4" fontId="4" fillId="0" borderId="13" xfId="0" applyNumberFormat="1" applyFont="1" applyBorder="1" applyAlignment="1">
      <alignment horizontal="left" vertical="center" wrapText="1"/>
    </xf>
    <xf numFmtId="4" fontId="4" fillId="0" borderId="14" xfId="0" applyNumberFormat="1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45"/>
  <sheetViews>
    <sheetView tabSelected="1" view="pageBreakPreview" zoomScaleSheetLayoutView="100" zoomScalePageLayoutView="0" workbookViewId="0" topLeftCell="A1">
      <pane xSplit="6" ySplit="9" topLeftCell="G37" activePane="bottomRight" state="frozen"/>
      <selection pane="topLeft" activeCell="A1" sqref="A1"/>
      <selection pane="topRight" activeCell="CV1" sqref="CV1"/>
      <selection pane="bottomLeft" activeCell="A29" sqref="A29"/>
      <selection pane="bottomRight" activeCell="BI5" sqref="BI5"/>
    </sheetView>
  </sheetViews>
  <sheetFormatPr defaultColWidth="9.00390625" defaultRowHeight="12.75"/>
  <cols>
    <col min="1" max="6" width="9.125" style="1" customWidth="1"/>
    <col min="7" max="7" width="21.00390625" style="1" customWidth="1"/>
    <col min="8" max="8" width="0.12890625" style="1" customWidth="1"/>
    <col min="9" max="9" width="5.75390625" style="18" customWidth="1"/>
    <col min="10" max="12" width="9.25390625" style="18" customWidth="1"/>
    <col min="13" max="13" width="9.875" style="18" bestFit="1" customWidth="1"/>
    <col min="14" max="14" width="21.00390625" style="18" customWidth="1"/>
    <col min="15" max="15" width="6.75390625" style="18" hidden="1" customWidth="1"/>
    <col min="16" max="16" width="5.75390625" style="18" customWidth="1"/>
    <col min="17" max="17" width="9.25390625" style="18" customWidth="1"/>
    <col min="18" max="19" width="8.875" style="18" bestFit="1" customWidth="1"/>
    <col min="20" max="20" width="9.25390625" style="18" customWidth="1"/>
    <col min="21" max="21" width="8.875" style="18" bestFit="1" customWidth="1"/>
    <col min="22" max="22" width="9.25390625" style="18" customWidth="1"/>
    <col min="23" max="23" width="8.875" style="18" bestFit="1" customWidth="1"/>
    <col min="24" max="24" width="9.25390625" style="18" customWidth="1"/>
    <col min="25" max="25" width="8.875" style="18" bestFit="1" customWidth="1"/>
    <col min="26" max="27" width="9.25390625" style="18" customWidth="1"/>
    <col min="28" max="28" width="8.875" style="18" bestFit="1" customWidth="1"/>
    <col min="29" max="29" width="9.25390625" style="18" customWidth="1"/>
    <col min="30" max="30" width="8.875" style="18" bestFit="1" customWidth="1"/>
    <col min="31" max="31" width="9.25390625" style="18" customWidth="1"/>
    <col min="32" max="32" width="21.00390625" style="18" customWidth="1"/>
    <col min="33" max="33" width="6.75390625" style="18" hidden="1" customWidth="1"/>
    <col min="34" max="34" width="5.75390625" style="60" customWidth="1"/>
    <col min="35" max="36" width="9.875" style="18" bestFit="1" customWidth="1"/>
    <col min="37" max="37" width="21.00390625" style="18" customWidth="1"/>
    <col min="38" max="38" width="6.75390625" style="18" hidden="1" customWidth="1"/>
    <col min="39" max="39" width="5.75390625" style="18" customWidth="1"/>
    <col min="40" max="40" width="9.875" style="18" bestFit="1" customWidth="1"/>
    <col min="41" max="41" width="21.00390625" style="18" customWidth="1"/>
    <col min="42" max="42" width="6.75390625" style="18" hidden="1" customWidth="1"/>
    <col min="43" max="43" width="5.75390625" style="18" customWidth="1"/>
    <col min="44" max="52" width="9.875" style="18" bestFit="1" customWidth="1"/>
    <col min="53" max="53" width="21.375" style="1" customWidth="1"/>
    <col min="54" max="54" width="9.125" style="1" customWidth="1"/>
    <col min="55" max="56" width="9.25390625" style="18" customWidth="1"/>
    <col min="57" max="113" width="9.125" style="1" customWidth="1"/>
  </cols>
  <sheetData>
    <row r="1" spans="1:56" ht="16.5" customHeight="1">
      <c r="A1" s="76" t="s">
        <v>0</v>
      </c>
      <c r="B1" s="76"/>
      <c r="C1" s="76"/>
      <c r="D1" s="76"/>
      <c r="E1" s="76"/>
      <c r="F1" s="76"/>
      <c r="G1" s="76"/>
      <c r="H1" s="55"/>
      <c r="I1" s="55"/>
      <c r="K1" s="40" t="s">
        <v>44</v>
      </c>
      <c r="BD1" s="40"/>
    </row>
    <row r="2" spans="1:11" ht="16.5" customHeight="1">
      <c r="A2" s="71" t="s">
        <v>1</v>
      </c>
      <c r="B2" s="71"/>
      <c r="C2" s="71"/>
      <c r="D2" s="71"/>
      <c r="E2" s="71"/>
      <c r="F2" s="71"/>
      <c r="G2" s="55"/>
      <c r="H2" s="55"/>
      <c r="I2" s="55"/>
      <c r="K2" s="18" t="s">
        <v>45</v>
      </c>
    </row>
    <row r="3" spans="1:11" ht="16.5" customHeight="1">
      <c r="A3" s="76" t="s">
        <v>2</v>
      </c>
      <c r="B3" s="76"/>
      <c r="C3" s="76"/>
      <c r="D3" s="76"/>
      <c r="E3" s="76"/>
      <c r="F3" s="76"/>
      <c r="G3" s="76"/>
      <c r="H3" s="55"/>
      <c r="I3" s="55"/>
      <c r="K3" s="18" t="s">
        <v>46</v>
      </c>
    </row>
    <row r="4" spans="1:9" ht="16.5" customHeight="1">
      <c r="A4" s="76" t="s">
        <v>30</v>
      </c>
      <c r="B4" s="76"/>
      <c r="C4" s="76"/>
      <c r="D4" s="76"/>
      <c r="E4" s="76"/>
      <c r="F4" s="76"/>
      <c r="G4" s="76"/>
      <c r="H4" s="55"/>
      <c r="I4" s="55"/>
    </row>
    <row r="5" spans="1:52" ht="16.5" customHeight="1">
      <c r="A5" s="2"/>
      <c r="B5" s="2"/>
      <c r="C5" s="2"/>
      <c r="D5" s="2"/>
      <c r="E5" s="2"/>
      <c r="F5" s="2"/>
      <c r="G5" s="2"/>
      <c r="H5" s="2"/>
      <c r="I5" s="19"/>
      <c r="M5" s="19"/>
      <c r="N5" s="19"/>
      <c r="O5" s="19"/>
      <c r="P5" s="19"/>
      <c r="R5" s="19"/>
      <c r="S5" s="19"/>
      <c r="U5" s="19"/>
      <c r="W5" s="19"/>
      <c r="Y5" s="19"/>
      <c r="AB5" s="19"/>
      <c r="AD5" s="19"/>
      <c r="AF5" s="19"/>
      <c r="AG5" s="19"/>
      <c r="AH5" s="61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</row>
    <row r="6" spans="1:2" ht="12.75">
      <c r="A6" s="3" t="s">
        <v>55</v>
      </c>
      <c r="B6" s="3" t="s">
        <v>56</v>
      </c>
    </row>
    <row r="7" spans="1:56" ht="18" customHeight="1">
      <c r="A7" s="77" t="s">
        <v>3</v>
      </c>
      <c r="B7" s="78"/>
      <c r="C7" s="78"/>
      <c r="D7" s="78"/>
      <c r="E7" s="78"/>
      <c r="F7" s="78"/>
      <c r="G7" s="58" t="s">
        <v>29</v>
      </c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62"/>
      <c r="AI7" s="59"/>
      <c r="AJ7" s="59"/>
      <c r="AK7" s="59"/>
      <c r="AL7" s="59"/>
      <c r="AM7" s="59"/>
      <c r="AN7" s="59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C7" s="59"/>
      <c r="BD7" s="59"/>
    </row>
    <row r="8" spans="1:56" ht="35.25" customHeight="1">
      <c r="A8" s="79"/>
      <c r="B8" s="80"/>
      <c r="C8" s="80"/>
      <c r="D8" s="80"/>
      <c r="E8" s="80"/>
      <c r="F8" s="80"/>
      <c r="G8" s="83" t="s">
        <v>53</v>
      </c>
      <c r="H8" s="84"/>
      <c r="I8" s="84"/>
      <c r="J8" s="84"/>
      <c r="K8" s="84"/>
      <c r="L8" s="84"/>
      <c r="M8" s="84"/>
      <c r="N8" s="83" t="s">
        <v>54</v>
      </c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5"/>
      <c r="AA8" s="75"/>
      <c r="AB8" s="75"/>
      <c r="AC8" s="75"/>
      <c r="AD8" s="75"/>
      <c r="AE8" s="75"/>
      <c r="AF8" s="83" t="s">
        <v>89</v>
      </c>
      <c r="AG8" s="84"/>
      <c r="AH8" s="84"/>
      <c r="AI8" s="84"/>
      <c r="AJ8" s="84"/>
      <c r="AK8" s="83" t="s">
        <v>86</v>
      </c>
      <c r="AL8" s="84"/>
      <c r="AM8" s="84"/>
      <c r="AN8" s="84"/>
      <c r="AO8" s="83" t="s">
        <v>4</v>
      </c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5"/>
      <c r="BA8" s="86" t="s">
        <v>51</v>
      </c>
      <c r="BB8" s="87"/>
      <c r="BC8" s="87"/>
      <c r="BD8" s="87"/>
    </row>
    <row r="9" spans="1:56" s="5" customFormat="1" ht="45">
      <c r="A9" s="81"/>
      <c r="B9" s="82"/>
      <c r="C9" s="82"/>
      <c r="D9" s="82"/>
      <c r="E9" s="82"/>
      <c r="F9" s="82"/>
      <c r="G9" s="37" t="s">
        <v>5</v>
      </c>
      <c r="H9" s="38" t="s">
        <v>6</v>
      </c>
      <c r="I9" s="36" t="s">
        <v>7</v>
      </c>
      <c r="J9" s="36" t="s">
        <v>57</v>
      </c>
      <c r="K9" s="36" t="s">
        <v>58</v>
      </c>
      <c r="L9" s="36" t="s">
        <v>59</v>
      </c>
      <c r="M9" s="38" t="s">
        <v>60</v>
      </c>
      <c r="N9" s="35" t="s">
        <v>5</v>
      </c>
      <c r="O9" s="36" t="s">
        <v>6</v>
      </c>
      <c r="P9" s="36" t="s">
        <v>7</v>
      </c>
      <c r="Q9" s="36" t="s">
        <v>61</v>
      </c>
      <c r="R9" s="36" t="s">
        <v>62</v>
      </c>
      <c r="S9" s="36" t="s">
        <v>63</v>
      </c>
      <c r="T9" s="38" t="s">
        <v>64</v>
      </c>
      <c r="U9" s="38" t="s">
        <v>65</v>
      </c>
      <c r="V9" s="38" t="s">
        <v>66</v>
      </c>
      <c r="W9" s="38" t="s">
        <v>67</v>
      </c>
      <c r="X9" s="38" t="s">
        <v>68</v>
      </c>
      <c r="Y9" s="38" t="s">
        <v>69</v>
      </c>
      <c r="Z9" s="38" t="s">
        <v>70</v>
      </c>
      <c r="AA9" s="38" t="s">
        <v>71</v>
      </c>
      <c r="AB9" s="38" t="s">
        <v>72</v>
      </c>
      <c r="AC9" s="38" t="s">
        <v>73</v>
      </c>
      <c r="AD9" s="38" t="s">
        <v>74</v>
      </c>
      <c r="AE9" s="38" t="s">
        <v>88</v>
      </c>
      <c r="AF9" s="35" t="s">
        <v>5</v>
      </c>
      <c r="AG9" s="36" t="s">
        <v>6</v>
      </c>
      <c r="AH9" s="63" t="s">
        <v>7</v>
      </c>
      <c r="AI9" s="36" t="s">
        <v>90</v>
      </c>
      <c r="AJ9" s="36" t="s">
        <v>91</v>
      </c>
      <c r="AK9" s="35" t="s">
        <v>5</v>
      </c>
      <c r="AL9" s="36" t="s">
        <v>6</v>
      </c>
      <c r="AM9" s="36" t="s">
        <v>7</v>
      </c>
      <c r="AN9" s="36" t="s">
        <v>87</v>
      </c>
      <c r="AO9" s="35" t="s">
        <v>5</v>
      </c>
      <c r="AP9" s="36" t="s">
        <v>6</v>
      </c>
      <c r="AQ9" s="36" t="s">
        <v>7</v>
      </c>
      <c r="AR9" s="36" t="s">
        <v>75</v>
      </c>
      <c r="AS9" s="36" t="s">
        <v>77</v>
      </c>
      <c r="AT9" s="36" t="s">
        <v>76</v>
      </c>
      <c r="AU9" s="36" t="s">
        <v>78</v>
      </c>
      <c r="AV9" s="36" t="s">
        <v>79</v>
      </c>
      <c r="AW9" s="36" t="s">
        <v>80</v>
      </c>
      <c r="AX9" s="36" t="s">
        <v>81</v>
      </c>
      <c r="AY9" s="36" t="s">
        <v>82</v>
      </c>
      <c r="AZ9" s="36" t="s">
        <v>83</v>
      </c>
      <c r="BA9" s="35" t="s">
        <v>5</v>
      </c>
      <c r="BB9" s="36" t="s">
        <v>7</v>
      </c>
      <c r="BC9" s="57" t="s">
        <v>84</v>
      </c>
      <c r="BD9" s="57" t="s">
        <v>85</v>
      </c>
    </row>
    <row r="10" spans="1:56" ht="12.75">
      <c r="A10" s="88" t="s">
        <v>8</v>
      </c>
      <c r="B10" s="89"/>
      <c r="C10" s="89"/>
      <c r="D10" s="89"/>
      <c r="E10" s="89"/>
      <c r="F10" s="90"/>
      <c r="G10" s="7"/>
      <c r="H10" s="8">
        <f aca="true" t="shared" si="0" ref="H10:M10">SUM(H11:H14)</f>
        <v>0</v>
      </c>
      <c r="I10" s="41">
        <f t="shared" si="0"/>
        <v>0</v>
      </c>
      <c r="J10" s="21">
        <f t="shared" si="0"/>
        <v>0</v>
      </c>
      <c r="K10" s="21">
        <f t="shared" si="0"/>
        <v>0</v>
      </c>
      <c r="L10" s="21">
        <f t="shared" si="0"/>
        <v>0</v>
      </c>
      <c r="M10" s="21">
        <f t="shared" si="0"/>
        <v>0</v>
      </c>
      <c r="N10" s="22"/>
      <c r="O10" s="20">
        <f aca="true" t="shared" si="1" ref="O10:Z10">SUM(O11:O14)</f>
        <v>0</v>
      </c>
      <c r="P10" s="41">
        <f t="shared" si="1"/>
        <v>0</v>
      </c>
      <c r="Q10" s="21">
        <f t="shared" si="1"/>
        <v>0</v>
      </c>
      <c r="R10" s="21">
        <f t="shared" si="1"/>
        <v>0</v>
      </c>
      <c r="S10" s="21">
        <f t="shared" si="1"/>
        <v>0</v>
      </c>
      <c r="T10" s="21">
        <f t="shared" si="1"/>
        <v>0</v>
      </c>
      <c r="U10" s="21">
        <f t="shared" si="1"/>
        <v>0</v>
      </c>
      <c r="V10" s="21">
        <f t="shared" si="1"/>
        <v>0</v>
      </c>
      <c r="W10" s="21">
        <f>SUM(W11:W14)</f>
        <v>0</v>
      </c>
      <c r="X10" s="21">
        <f>SUM(X11:X14)</f>
        <v>0</v>
      </c>
      <c r="Y10" s="21">
        <f t="shared" si="1"/>
        <v>0</v>
      </c>
      <c r="Z10" s="21">
        <f t="shared" si="1"/>
        <v>0</v>
      </c>
      <c r="AA10" s="21">
        <f>SUM(AA11:AA14)</f>
        <v>0</v>
      </c>
      <c r="AB10" s="21">
        <f>SUM(AB11:AB14)</f>
        <v>0</v>
      </c>
      <c r="AC10" s="21">
        <f>SUM(AC11:AC14)</f>
        <v>0</v>
      </c>
      <c r="AD10" s="21">
        <f>SUM(AD11:AD14)</f>
        <v>0</v>
      </c>
      <c r="AE10" s="21">
        <f>SUM(AE11:AE14)</f>
        <v>0</v>
      </c>
      <c r="AF10" s="22"/>
      <c r="AG10" s="20">
        <f>SUM(AG11:AG14)</f>
        <v>0</v>
      </c>
      <c r="AH10" s="64">
        <f>SUM(AH11:AH14)</f>
        <v>0</v>
      </c>
      <c r="AI10" s="21">
        <f>SUM(AI11:AI14)</f>
        <v>0</v>
      </c>
      <c r="AJ10" s="21">
        <f>SUM(AJ11:AJ14)</f>
        <v>0</v>
      </c>
      <c r="AK10" s="22"/>
      <c r="AL10" s="20">
        <f>SUM(AL11:AL14)</f>
        <v>0</v>
      </c>
      <c r="AM10" s="46">
        <f>SUM(AM11:AM14)</f>
        <v>0</v>
      </c>
      <c r="AN10" s="21">
        <f>SUM(AN11:AN14)</f>
        <v>0</v>
      </c>
      <c r="AO10" s="22"/>
      <c r="AP10" s="20">
        <f aca="true" t="shared" si="2" ref="AP10:AZ10">SUM(AP11:AP14)</f>
        <v>0</v>
      </c>
      <c r="AQ10" s="46">
        <f t="shared" si="2"/>
        <v>0</v>
      </c>
      <c r="AR10" s="21">
        <f t="shared" si="2"/>
        <v>0</v>
      </c>
      <c r="AS10" s="21">
        <f t="shared" si="2"/>
        <v>0</v>
      </c>
      <c r="AT10" s="21">
        <f t="shared" si="2"/>
        <v>0</v>
      </c>
      <c r="AU10" s="21">
        <f t="shared" si="2"/>
        <v>0</v>
      </c>
      <c r="AV10" s="21">
        <f t="shared" si="2"/>
        <v>0</v>
      </c>
      <c r="AW10" s="21">
        <f t="shared" si="2"/>
        <v>0</v>
      </c>
      <c r="AX10" s="21">
        <f t="shared" si="2"/>
        <v>0</v>
      </c>
      <c r="AY10" s="21">
        <f t="shared" si="2"/>
        <v>0</v>
      </c>
      <c r="AZ10" s="21">
        <f t="shared" si="2"/>
        <v>0</v>
      </c>
      <c r="BA10" s="22"/>
      <c r="BB10" s="20">
        <v>0</v>
      </c>
      <c r="BC10" s="21">
        <f>SUM(BC11:BC14)</f>
        <v>0</v>
      </c>
      <c r="BD10" s="21">
        <f>SUM(BD11:BD14)</f>
        <v>0</v>
      </c>
    </row>
    <row r="11" spans="1:56" ht="12.75">
      <c r="A11" s="51" t="s">
        <v>9</v>
      </c>
      <c r="B11" s="51"/>
      <c r="C11" s="51"/>
      <c r="D11" s="51"/>
      <c r="E11" s="51"/>
      <c r="F11" s="51"/>
      <c r="G11" s="9" t="s">
        <v>10</v>
      </c>
      <c r="H11" s="10">
        <v>0</v>
      </c>
      <c r="I11" s="12">
        <v>0</v>
      </c>
      <c r="J11" s="24">
        <f>$H$40*$H$11/100*12*J39</f>
        <v>0</v>
      </c>
      <c r="K11" s="24">
        <f>$H$40*$H$11/100*12*K39</f>
        <v>0</v>
      </c>
      <c r="L11" s="24">
        <f>$H$40*$H$11/100*12*L39</f>
        <v>0</v>
      </c>
      <c r="M11" s="24">
        <f>$H$40*$H$11/100*12*M39</f>
        <v>0</v>
      </c>
      <c r="N11" s="25" t="s">
        <v>10</v>
      </c>
      <c r="O11" s="23">
        <v>0</v>
      </c>
      <c r="P11" s="12">
        <v>0</v>
      </c>
      <c r="Q11" s="24">
        <f aca="true" t="shared" si="3" ref="Q11:Z11">$H$40*$H$11/100*12*Q39</f>
        <v>0</v>
      </c>
      <c r="R11" s="24">
        <f t="shared" si="3"/>
        <v>0</v>
      </c>
      <c r="S11" s="24">
        <f t="shared" si="3"/>
        <v>0</v>
      </c>
      <c r="T11" s="24">
        <f t="shared" si="3"/>
        <v>0</v>
      </c>
      <c r="U11" s="24">
        <f t="shared" si="3"/>
        <v>0</v>
      </c>
      <c r="V11" s="24">
        <f t="shared" si="3"/>
        <v>0</v>
      </c>
      <c r="W11" s="24">
        <f>$H$40*$H$11/100*12*W39</f>
        <v>0</v>
      </c>
      <c r="X11" s="24">
        <f>$H$40*$H$11/100*12*X39</f>
        <v>0</v>
      </c>
      <c r="Y11" s="24">
        <f t="shared" si="3"/>
        <v>0</v>
      </c>
      <c r="Z11" s="24">
        <f t="shared" si="3"/>
        <v>0</v>
      </c>
      <c r="AA11" s="24">
        <f>$H$40*$H$11/100*12*AA39</f>
        <v>0</v>
      </c>
      <c r="AB11" s="24">
        <f>$H$40*$H$11/100*12*AB39</f>
        <v>0</v>
      </c>
      <c r="AC11" s="24">
        <f>$H$40*$H$11/100*12*AC39</f>
        <v>0</v>
      </c>
      <c r="AD11" s="24">
        <f>$H$40*$H$11/100*12*AD39</f>
        <v>0</v>
      </c>
      <c r="AE11" s="24">
        <f>$H$40*$H$11/100*12*AE39</f>
        <v>0</v>
      </c>
      <c r="AF11" s="25" t="s">
        <v>10</v>
      </c>
      <c r="AG11" s="23">
        <v>0</v>
      </c>
      <c r="AH11" s="65">
        <v>0</v>
      </c>
      <c r="AI11" s="24">
        <f>$H$40*$H$11/100*12*AI39</f>
        <v>0</v>
      </c>
      <c r="AJ11" s="24">
        <f>$H$40*$H$11/100*12*AJ39</f>
        <v>0</v>
      </c>
      <c r="AK11" s="25" t="s">
        <v>10</v>
      </c>
      <c r="AL11" s="23">
        <v>0</v>
      </c>
      <c r="AM11" s="47">
        <v>0</v>
      </c>
      <c r="AN11" s="24">
        <f>$H$40*$H$11/100*12*AN39</f>
        <v>0</v>
      </c>
      <c r="AO11" s="25" t="s">
        <v>10</v>
      </c>
      <c r="AP11" s="23">
        <v>0</v>
      </c>
      <c r="AQ11" s="47">
        <v>0</v>
      </c>
      <c r="AR11" s="24">
        <f aca="true" t="shared" si="4" ref="AR11:AZ11">$H$40*$H$11/100*12*AR39</f>
        <v>0</v>
      </c>
      <c r="AS11" s="24">
        <f t="shared" si="4"/>
        <v>0</v>
      </c>
      <c r="AT11" s="24">
        <f t="shared" si="4"/>
        <v>0</v>
      </c>
      <c r="AU11" s="24">
        <f t="shared" si="4"/>
        <v>0</v>
      </c>
      <c r="AV11" s="24">
        <f t="shared" si="4"/>
        <v>0</v>
      </c>
      <c r="AW11" s="24">
        <f t="shared" si="4"/>
        <v>0</v>
      </c>
      <c r="AX11" s="24">
        <f t="shared" si="4"/>
        <v>0</v>
      </c>
      <c r="AY11" s="24">
        <f t="shared" si="4"/>
        <v>0</v>
      </c>
      <c r="AZ11" s="24">
        <f t="shared" si="4"/>
        <v>0</v>
      </c>
      <c r="BA11" s="25" t="s">
        <v>10</v>
      </c>
      <c r="BB11" s="50">
        <v>0</v>
      </c>
      <c r="BC11" s="24">
        <f>$H$40*$H$11/100*12*BC39</f>
        <v>0</v>
      </c>
      <c r="BD11" s="24">
        <f>$H$40*$H$11/100*12*BD39</f>
        <v>0</v>
      </c>
    </row>
    <row r="12" spans="1:56" ht="12.75">
      <c r="A12" s="51" t="s">
        <v>11</v>
      </c>
      <c r="B12" s="51"/>
      <c r="C12" s="51"/>
      <c r="D12" s="51"/>
      <c r="E12" s="51"/>
      <c r="F12" s="51"/>
      <c r="G12" s="9" t="s">
        <v>10</v>
      </c>
      <c r="H12" s="10">
        <v>0</v>
      </c>
      <c r="I12" s="12">
        <v>0</v>
      </c>
      <c r="J12" s="24">
        <v>0</v>
      </c>
      <c r="K12" s="24">
        <v>0</v>
      </c>
      <c r="L12" s="24">
        <v>0</v>
      </c>
      <c r="M12" s="24">
        <v>0</v>
      </c>
      <c r="N12" s="25" t="s">
        <v>10</v>
      </c>
      <c r="O12" s="23">
        <v>0</v>
      </c>
      <c r="P12" s="12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5" t="s">
        <v>10</v>
      </c>
      <c r="AG12" s="23">
        <v>0</v>
      </c>
      <c r="AH12" s="65">
        <v>0</v>
      </c>
      <c r="AI12" s="24">
        <v>0</v>
      </c>
      <c r="AJ12" s="24">
        <v>0</v>
      </c>
      <c r="AK12" s="25" t="s">
        <v>10</v>
      </c>
      <c r="AL12" s="23">
        <v>0</v>
      </c>
      <c r="AM12" s="47">
        <v>0</v>
      </c>
      <c r="AN12" s="24">
        <v>0</v>
      </c>
      <c r="AO12" s="25" t="s">
        <v>10</v>
      </c>
      <c r="AP12" s="23">
        <v>0</v>
      </c>
      <c r="AQ12" s="47">
        <v>0</v>
      </c>
      <c r="AR12" s="24">
        <v>0</v>
      </c>
      <c r="AS12" s="24">
        <v>0</v>
      </c>
      <c r="AT12" s="24">
        <v>0</v>
      </c>
      <c r="AU12" s="24">
        <v>0</v>
      </c>
      <c r="AV12" s="24">
        <v>0</v>
      </c>
      <c r="AW12" s="24">
        <v>0</v>
      </c>
      <c r="AX12" s="24">
        <v>0</v>
      </c>
      <c r="AY12" s="24">
        <v>0</v>
      </c>
      <c r="AZ12" s="24">
        <v>0</v>
      </c>
      <c r="BA12" s="25" t="s">
        <v>10</v>
      </c>
      <c r="BB12" s="50">
        <v>0</v>
      </c>
      <c r="BC12" s="24">
        <v>0</v>
      </c>
      <c r="BD12" s="24">
        <v>0</v>
      </c>
    </row>
    <row r="13" spans="1:56" ht="12.75">
      <c r="A13" s="51" t="s">
        <v>12</v>
      </c>
      <c r="B13" s="51"/>
      <c r="C13" s="51"/>
      <c r="D13" s="51"/>
      <c r="E13" s="51"/>
      <c r="F13" s="51"/>
      <c r="G13" s="9" t="s">
        <v>10</v>
      </c>
      <c r="H13" s="10">
        <v>0</v>
      </c>
      <c r="I13" s="12">
        <v>0</v>
      </c>
      <c r="J13" s="24">
        <v>0</v>
      </c>
      <c r="K13" s="24">
        <v>0</v>
      </c>
      <c r="L13" s="24">
        <v>0</v>
      </c>
      <c r="M13" s="24">
        <v>0</v>
      </c>
      <c r="N13" s="25" t="s">
        <v>10</v>
      </c>
      <c r="O13" s="23">
        <v>0</v>
      </c>
      <c r="P13" s="12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5" t="s">
        <v>10</v>
      </c>
      <c r="AG13" s="23">
        <v>0</v>
      </c>
      <c r="AH13" s="65">
        <v>0</v>
      </c>
      <c r="AI13" s="24">
        <v>0</v>
      </c>
      <c r="AJ13" s="24">
        <v>0</v>
      </c>
      <c r="AK13" s="25" t="s">
        <v>10</v>
      </c>
      <c r="AL13" s="23">
        <v>0</v>
      </c>
      <c r="AM13" s="47">
        <v>0</v>
      </c>
      <c r="AN13" s="24">
        <v>0</v>
      </c>
      <c r="AO13" s="25" t="s">
        <v>10</v>
      </c>
      <c r="AP13" s="23">
        <v>0</v>
      </c>
      <c r="AQ13" s="47">
        <v>0</v>
      </c>
      <c r="AR13" s="24">
        <v>0</v>
      </c>
      <c r="AS13" s="24">
        <v>0</v>
      </c>
      <c r="AT13" s="24">
        <v>0</v>
      </c>
      <c r="AU13" s="24">
        <v>0</v>
      </c>
      <c r="AV13" s="24">
        <v>0</v>
      </c>
      <c r="AW13" s="24">
        <v>0</v>
      </c>
      <c r="AX13" s="24">
        <v>0</v>
      </c>
      <c r="AY13" s="24">
        <v>0</v>
      </c>
      <c r="AZ13" s="24">
        <v>0</v>
      </c>
      <c r="BA13" s="25" t="s">
        <v>10</v>
      </c>
      <c r="BB13" s="50">
        <v>0</v>
      </c>
      <c r="BC13" s="24">
        <v>0</v>
      </c>
      <c r="BD13" s="24">
        <v>0</v>
      </c>
    </row>
    <row r="14" spans="1:56" ht="12.75">
      <c r="A14" s="51" t="s">
        <v>13</v>
      </c>
      <c r="B14" s="51"/>
      <c r="C14" s="51"/>
      <c r="D14" s="51"/>
      <c r="E14" s="51"/>
      <c r="F14" s="51"/>
      <c r="G14" s="9" t="s">
        <v>14</v>
      </c>
      <c r="H14" s="10">
        <v>0</v>
      </c>
      <c r="I14" s="12">
        <v>0</v>
      </c>
      <c r="J14" s="24">
        <v>0</v>
      </c>
      <c r="K14" s="24">
        <v>0</v>
      </c>
      <c r="L14" s="24">
        <v>0</v>
      </c>
      <c r="M14" s="24">
        <v>0</v>
      </c>
      <c r="N14" s="25" t="s">
        <v>14</v>
      </c>
      <c r="O14" s="23">
        <v>0</v>
      </c>
      <c r="P14" s="12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5" t="s">
        <v>14</v>
      </c>
      <c r="AG14" s="23">
        <v>0</v>
      </c>
      <c r="AH14" s="65">
        <v>0</v>
      </c>
      <c r="AI14" s="24">
        <v>0</v>
      </c>
      <c r="AJ14" s="24">
        <v>0</v>
      </c>
      <c r="AK14" s="25" t="s">
        <v>14</v>
      </c>
      <c r="AL14" s="23">
        <v>0</v>
      </c>
      <c r="AM14" s="47">
        <v>0</v>
      </c>
      <c r="AN14" s="24">
        <v>0</v>
      </c>
      <c r="AO14" s="25" t="s">
        <v>14</v>
      </c>
      <c r="AP14" s="23">
        <v>0</v>
      </c>
      <c r="AQ14" s="47">
        <v>0</v>
      </c>
      <c r="AR14" s="24">
        <v>0</v>
      </c>
      <c r="AS14" s="24">
        <v>0</v>
      </c>
      <c r="AT14" s="24">
        <v>0</v>
      </c>
      <c r="AU14" s="24">
        <v>0</v>
      </c>
      <c r="AV14" s="24">
        <v>0</v>
      </c>
      <c r="AW14" s="24">
        <v>0</v>
      </c>
      <c r="AX14" s="24">
        <v>0</v>
      </c>
      <c r="AY14" s="24">
        <v>0</v>
      </c>
      <c r="AZ14" s="24">
        <v>0</v>
      </c>
      <c r="BA14" s="25" t="s">
        <v>14</v>
      </c>
      <c r="BB14" s="50">
        <v>0</v>
      </c>
      <c r="BC14" s="24">
        <v>0</v>
      </c>
      <c r="BD14" s="24">
        <v>0</v>
      </c>
    </row>
    <row r="15" spans="1:56" ht="25.5" customHeight="1">
      <c r="A15" s="91" t="s">
        <v>15</v>
      </c>
      <c r="B15" s="92"/>
      <c r="C15" s="92"/>
      <c r="D15" s="92"/>
      <c r="E15" s="92"/>
      <c r="F15" s="93"/>
      <c r="G15" s="11"/>
      <c r="H15" s="8">
        <f>SUM(H16:H21)</f>
        <v>51.41294050776808</v>
      </c>
      <c r="I15" s="41">
        <f>SUM(I16:I23)</f>
        <v>9.07</v>
      </c>
      <c r="J15" s="21">
        <f>SUM(J16:J23)</f>
        <v>4919.568000000001</v>
      </c>
      <c r="K15" s="21">
        <f>SUM(K16:K23)</f>
        <v>14116.547999999999</v>
      </c>
      <c r="L15" s="21">
        <f>SUM(L16:L23)</f>
        <v>24336.624</v>
      </c>
      <c r="M15" s="20">
        <f>SUM(M16:M23)</f>
        <v>51437.784</v>
      </c>
      <c r="N15" s="26"/>
      <c r="O15" s="20">
        <f>SUM(O16:O21)</f>
        <v>51.41294050776808</v>
      </c>
      <c r="P15" s="41">
        <f>SUM(P16:P23)</f>
        <v>9.07</v>
      </c>
      <c r="Q15" s="20">
        <f aca="true" t="shared" si="5" ref="Q15:Z15">SUM(Q16:Q23)</f>
        <v>6018.852</v>
      </c>
      <c r="R15" s="21">
        <f t="shared" si="5"/>
        <v>16957.272</v>
      </c>
      <c r="S15" s="21">
        <f t="shared" si="5"/>
        <v>13855.331999999999</v>
      </c>
      <c r="T15" s="20">
        <f t="shared" si="5"/>
        <v>36755.268</v>
      </c>
      <c r="U15" s="21">
        <f t="shared" si="5"/>
        <v>57696.084</v>
      </c>
      <c r="V15" s="20">
        <f t="shared" si="5"/>
        <v>36951.18</v>
      </c>
      <c r="W15" s="21">
        <f>SUM(W16:W23)</f>
        <v>36123.996</v>
      </c>
      <c r="X15" s="20">
        <f>SUM(X16:X23)</f>
        <v>36189.3</v>
      </c>
      <c r="Y15" s="21">
        <f t="shared" si="5"/>
        <v>36679.08</v>
      </c>
      <c r="Z15" s="20">
        <f t="shared" si="5"/>
        <v>36439.632000000005</v>
      </c>
      <c r="AA15" s="20">
        <f>SUM(AA16:AA23)</f>
        <v>57619.89599999999</v>
      </c>
      <c r="AB15" s="21">
        <f>SUM(AB16:AB23)</f>
        <v>62822.44800000002</v>
      </c>
      <c r="AC15" s="20">
        <f>SUM(AC16:AC23)</f>
        <v>61832.004</v>
      </c>
      <c r="AD15" s="21">
        <f>SUM(AD16:AD23)</f>
        <v>56955.971999999994</v>
      </c>
      <c r="AE15" s="20">
        <f>SUM(AE16:AE23)</f>
        <v>51503.088</v>
      </c>
      <c r="AF15" s="26"/>
      <c r="AG15" s="20">
        <f>SUM(AG16:AG21)</f>
        <v>0</v>
      </c>
      <c r="AH15" s="64">
        <f>SUM(AH16:AH23)</f>
        <v>9.07</v>
      </c>
      <c r="AI15" s="20">
        <f>SUM(AI16:AI23)</f>
        <v>6095.04</v>
      </c>
      <c r="AJ15" s="20">
        <f>SUM(AJ16:AJ23)</f>
        <v>6007.968000000001</v>
      </c>
      <c r="AK15" s="26"/>
      <c r="AL15" s="20">
        <f>SUM(AL16:AL21)</f>
        <v>51.41294050776808</v>
      </c>
      <c r="AM15" s="46">
        <f>SUM(AM16:AM23)</f>
        <v>5.45</v>
      </c>
      <c r="AN15" s="20">
        <f>SUM(AN16:AN23)</f>
        <v>22170.600000000002</v>
      </c>
      <c r="AO15" s="26"/>
      <c r="AP15" s="20">
        <f>SUM(AP16:AP21)</f>
        <v>51.41294050776808</v>
      </c>
      <c r="AQ15" s="46">
        <f aca="true" t="shared" si="6" ref="AQ15:AZ15">SUM(AQ16:AQ23)</f>
        <v>5.45</v>
      </c>
      <c r="AR15" s="20">
        <f t="shared" si="6"/>
        <v>33726.780000000006</v>
      </c>
      <c r="AS15" s="20">
        <f t="shared" si="6"/>
        <v>34276.14000000001</v>
      </c>
      <c r="AT15" s="20">
        <f t="shared" si="6"/>
        <v>31496.640000000003</v>
      </c>
      <c r="AU15" s="20">
        <f t="shared" si="6"/>
        <v>30358.68</v>
      </c>
      <c r="AV15" s="20">
        <f t="shared" si="6"/>
        <v>33844.5</v>
      </c>
      <c r="AW15" s="20">
        <f t="shared" si="6"/>
        <v>27539.940000000002</v>
      </c>
      <c r="AX15" s="20">
        <f t="shared" si="6"/>
        <v>29730.840000000004</v>
      </c>
      <c r="AY15" s="20">
        <f t="shared" si="6"/>
        <v>47748.54000000001</v>
      </c>
      <c r="AZ15" s="20">
        <f t="shared" si="6"/>
        <v>33805.259999999995</v>
      </c>
      <c r="BA15" s="26"/>
      <c r="BB15" s="20">
        <f>SUM(BB16:BB23)</f>
        <v>7.88</v>
      </c>
      <c r="BC15" s="21">
        <f>SUM(BC16:BC23)</f>
        <v>62447.424</v>
      </c>
      <c r="BD15" s="21">
        <f>SUM(BD16:BD23)</f>
        <v>49123.92</v>
      </c>
    </row>
    <row r="16" spans="1:56" ht="12.75">
      <c r="A16" s="51" t="s">
        <v>16</v>
      </c>
      <c r="B16" s="51"/>
      <c r="C16" s="51"/>
      <c r="D16" s="51"/>
      <c r="E16" s="51"/>
      <c r="F16" s="51"/>
      <c r="G16" s="9" t="s">
        <v>10</v>
      </c>
      <c r="H16" s="12">
        <v>0.7598226127320953</v>
      </c>
      <c r="I16" s="12">
        <v>0.21</v>
      </c>
      <c r="J16" s="24">
        <f>$I$16*J39*$B$45</f>
        <v>113.90400000000001</v>
      </c>
      <c r="K16" s="24">
        <f>$I$16*K39*$B$45</f>
        <v>326.844</v>
      </c>
      <c r="L16" s="24">
        <f>$I$16*L39*$B$45</f>
        <v>563.472</v>
      </c>
      <c r="M16" s="24">
        <f>$I$16*M39*$B$45</f>
        <v>1190.952</v>
      </c>
      <c r="N16" s="25" t="s">
        <v>10</v>
      </c>
      <c r="O16" s="23">
        <v>0.7598226127320953</v>
      </c>
      <c r="P16" s="12">
        <v>0.21</v>
      </c>
      <c r="Q16" s="24">
        <f aca="true" t="shared" si="7" ref="Q16:Z16">$P$16*Q39*$B$45</f>
        <v>139.356</v>
      </c>
      <c r="R16" s="24">
        <f t="shared" si="7"/>
        <v>392.61600000000004</v>
      </c>
      <c r="S16" s="24">
        <f t="shared" si="7"/>
        <v>320.79599999999994</v>
      </c>
      <c r="T16" s="24">
        <f t="shared" si="7"/>
        <v>851.004</v>
      </c>
      <c r="U16" s="24">
        <f t="shared" si="7"/>
        <v>1335.8519999999999</v>
      </c>
      <c r="V16" s="24">
        <f t="shared" si="7"/>
        <v>855.54</v>
      </c>
      <c r="W16" s="24">
        <f>$P$16*W39*$B$45</f>
        <v>836.3879999999999</v>
      </c>
      <c r="X16" s="24">
        <f>$P$16*X39*$B$45</f>
        <v>837.9000000000001</v>
      </c>
      <c r="Y16" s="24">
        <f t="shared" si="7"/>
        <v>849.24</v>
      </c>
      <c r="Z16" s="24">
        <f t="shared" si="7"/>
        <v>843.6959999999999</v>
      </c>
      <c r="AA16" s="24">
        <f>$P$16*AA39*$B$45</f>
        <v>1334.088</v>
      </c>
      <c r="AB16" s="24">
        <f>$P$16*AB39*$B$45</f>
        <v>1454.544</v>
      </c>
      <c r="AC16" s="24">
        <f>$P$16*AC39*$B$45</f>
        <v>1431.612</v>
      </c>
      <c r="AD16" s="24">
        <f>$P$16*AD39*$B$45</f>
        <v>1318.716</v>
      </c>
      <c r="AE16" s="24">
        <f>$P$16*AE39*$B$45</f>
        <v>1192.464</v>
      </c>
      <c r="AF16" s="25" t="s">
        <v>10</v>
      </c>
      <c r="AG16" s="24">
        <f>$P$16*AG39*$B$45</f>
        <v>0</v>
      </c>
      <c r="AH16" s="66">
        <v>0.21</v>
      </c>
      <c r="AI16" s="24">
        <f>$AH$16*AI39*$B$45</f>
        <v>141.12</v>
      </c>
      <c r="AJ16" s="24">
        <f>$AH$16*AJ39*$B$45</f>
        <v>139.104</v>
      </c>
      <c r="AK16" s="25" t="s">
        <v>10</v>
      </c>
      <c r="AL16" s="23">
        <v>0.7598226127320953</v>
      </c>
      <c r="AM16" s="47">
        <v>0.19</v>
      </c>
      <c r="AN16" s="24">
        <f>$AM$16*AN39*$B$45</f>
        <v>772.92</v>
      </c>
      <c r="AO16" s="25" t="s">
        <v>10</v>
      </c>
      <c r="AP16" s="23">
        <v>0.7598226127320953</v>
      </c>
      <c r="AQ16" s="47">
        <v>0.19</v>
      </c>
      <c r="AR16" s="24">
        <f aca="true" t="shared" si="8" ref="AR16:AZ16">$AQ$16*AR39*$B$45</f>
        <v>1175.796</v>
      </c>
      <c r="AS16" s="24">
        <f t="shared" si="8"/>
        <v>1194.948</v>
      </c>
      <c r="AT16" s="24">
        <f t="shared" si="8"/>
        <v>1098.048</v>
      </c>
      <c r="AU16" s="24">
        <f t="shared" si="8"/>
        <v>1058.376</v>
      </c>
      <c r="AV16" s="24">
        <f t="shared" si="8"/>
        <v>1179.9</v>
      </c>
      <c r="AW16" s="24">
        <f t="shared" si="8"/>
        <v>960.108</v>
      </c>
      <c r="AX16" s="24">
        <f t="shared" si="8"/>
        <v>1036.488</v>
      </c>
      <c r="AY16" s="24">
        <f t="shared" si="8"/>
        <v>1664.628</v>
      </c>
      <c r="AZ16" s="24">
        <f t="shared" si="8"/>
        <v>1178.532</v>
      </c>
      <c r="BA16" s="25" t="s">
        <v>10</v>
      </c>
      <c r="BB16" s="12">
        <v>0</v>
      </c>
      <c r="BC16" s="24">
        <f>$BB$16*BC39*$B$45</f>
        <v>0</v>
      </c>
      <c r="BD16" s="24">
        <f>$BB$16*BD39*$B$45</f>
        <v>0</v>
      </c>
    </row>
    <row r="17" spans="1:56" ht="12.75">
      <c r="A17" s="51" t="s">
        <v>17</v>
      </c>
      <c r="B17" s="51"/>
      <c r="C17" s="51"/>
      <c r="D17" s="51"/>
      <c r="E17" s="51"/>
      <c r="F17" s="51"/>
      <c r="G17" s="9" t="s">
        <v>10</v>
      </c>
      <c r="H17" s="12">
        <v>6.63867871352785</v>
      </c>
      <c r="I17" s="12">
        <v>0.56</v>
      </c>
      <c r="J17" s="24">
        <f>$I$17*J39*$B$45</f>
        <v>303.744</v>
      </c>
      <c r="K17" s="24">
        <f>$I$17*K39*$B$45</f>
        <v>871.5840000000001</v>
      </c>
      <c r="L17" s="24">
        <f>$I$17*L39*$B$45</f>
        <v>1502.592</v>
      </c>
      <c r="M17" s="24">
        <f>$I$17*M39*$B$45</f>
        <v>3175.8720000000008</v>
      </c>
      <c r="N17" s="25" t="s">
        <v>10</v>
      </c>
      <c r="O17" s="23">
        <v>6.63867871352785</v>
      </c>
      <c r="P17" s="12">
        <v>0.56</v>
      </c>
      <c r="Q17" s="24">
        <f aca="true" t="shared" si="9" ref="Q17:Z17">$P$17*Q39*$B$45</f>
        <v>371.616</v>
      </c>
      <c r="R17" s="24">
        <f t="shared" si="9"/>
        <v>1046.976</v>
      </c>
      <c r="S17" s="24">
        <f t="shared" si="9"/>
        <v>855.4560000000001</v>
      </c>
      <c r="T17" s="24">
        <f t="shared" si="9"/>
        <v>2269.344</v>
      </c>
      <c r="U17" s="24">
        <f t="shared" si="9"/>
        <v>3562.272000000001</v>
      </c>
      <c r="V17" s="24">
        <f t="shared" si="9"/>
        <v>2281.44</v>
      </c>
      <c r="W17" s="24">
        <f>$P$17*W39*$B$45</f>
        <v>2230.368</v>
      </c>
      <c r="X17" s="24">
        <f>$P$17*X39*$B$45</f>
        <v>2234.4</v>
      </c>
      <c r="Y17" s="24">
        <f t="shared" si="9"/>
        <v>2264.6400000000003</v>
      </c>
      <c r="Z17" s="24">
        <f t="shared" si="9"/>
        <v>2249.856</v>
      </c>
      <c r="AA17" s="24">
        <f>$P$17*AA39*$B$45</f>
        <v>3557.568</v>
      </c>
      <c r="AB17" s="24">
        <f>$P$17*AB39*$B$45</f>
        <v>3878.784000000001</v>
      </c>
      <c r="AC17" s="24">
        <f>$P$17*AC39*$B$45</f>
        <v>3817.6320000000005</v>
      </c>
      <c r="AD17" s="24">
        <f>$P$17*AD39*$B$45</f>
        <v>3516.576</v>
      </c>
      <c r="AE17" s="24">
        <f>$P$17*AE39*$B$45</f>
        <v>3179.9040000000005</v>
      </c>
      <c r="AF17" s="25" t="s">
        <v>10</v>
      </c>
      <c r="AG17" s="24">
        <f>$P$17*AG39*$B$45</f>
        <v>0</v>
      </c>
      <c r="AH17" s="66">
        <v>0.56</v>
      </c>
      <c r="AI17" s="24">
        <f>$AH$17*AI39*$B$45</f>
        <v>376.32000000000005</v>
      </c>
      <c r="AJ17" s="24">
        <f>$AH$17*AJ39*$B$45</f>
        <v>370.9440000000001</v>
      </c>
      <c r="AK17" s="25" t="s">
        <v>10</v>
      </c>
      <c r="AL17" s="23">
        <v>6.63867871352785</v>
      </c>
      <c r="AM17" s="47">
        <v>0.56</v>
      </c>
      <c r="AN17" s="24">
        <f>$AM$17*AN39*$B$45</f>
        <v>2278.0800000000004</v>
      </c>
      <c r="AO17" s="25" t="s">
        <v>10</v>
      </c>
      <c r="AP17" s="23">
        <v>6.63867871352785</v>
      </c>
      <c r="AQ17" s="47">
        <v>0.56</v>
      </c>
      <c r="AR17" s="24">
        <f aca="true" t="shared" si="10" ref="AR17:AZ17">$AQ$17*AR39*$B$45</f>
        <v>3465.5040000000004</v>
      </c>
      <c r="AS17" s="24">
        <f t="shared" si="10"/>
        <v>3521.952</v>
      </c>
      <c r="AT17" s="24">
        <f t="shared" si="10"/>
        <v>3236.3520000000003</v>
      </c>
      <c r="AU17" s="24">
        <f t="shared" si="10"/>
        <v>3119.424</v>
      </c>
      <c r="AV17" s="24">
        <f t="shared" si="10"/>
        <v>3477.6000000000004</v>
      </c>
      <c r="AW17" s="24">
        <f t="shared" si="10"/>
        <v>2829.7920000000004</v>
      </c>
      <c r="AX17" s="24">
        <f t="shared" si="10"/>
        <v>3054.9120000000007</v>
      </c>
      <c r="AY17" s="24">
        <f t="shared" si="10"/>
        <v>4906.272000000001</v>
      </c>
      <c r="AZ17" s="24">
        <f t="shared" si="10"/>
        <v>3473.568</v>
      </c>
      <c r="BA17" s="25" t="s">
        <v>10</v>
      </c>
      <c r="BB17" s="12">
        <v>0.36</v>
      </c>
      <c r="BC17" s="24">
        <f>$BB$17*BC39*$B$45</f>
        <v>2852.928</v>
      </c>
      <c r="BD17" s="24">
        <f>$BB$17*BD39*$B$45</f>
        <v>2244.24</v>
      </c>
    </row>
    <row r="18" spans="1:56" ht="12.75">
      <c r="A18" s="51" t="s">
        <v>18</v>
      </c>
      <c r="B18" s="51"/>
      <c r="C18" s="51"/>
      <c r="D18" s="51"/>
      <c r="E18" s="51"/>
      <c r="F18" s="51"/>
      <c r="G18" s="9" t="s">
        <v>10</v>
      </c>
      <c r="H18" s="12">
        <v>23.528449933686996</v>
      </c>
      <c r="I18" s="12">
        <v>0.56</v>
      </c>
      <c r="J18" s="24">
        <f>$I$18*J39*$B$45</f>
        <v>303.744</v>
      </c>
      <c r="K18" s="24">
        <f>$I$18*K39*$B$45</f>
        <v>871.5840000000001</v>
      </c>
      <c r="L18" s="24">
        <f>$I$18*L39*$B$45</f>
        <v>1502.592</v>
      </c>
      <c r="M18" s="24">
        <f>$I$18*M39*$B$45</f>
        <v>3175.8720000000008</v>
      </c>
      <c r="N18" s="25" t="s">
        <v>10</v>
      </c>
      <c r="O18" s="23">
        <v>23.528449933686996</v>
      </c>
      <c r="P18" s="12">
        <v>0.56</v>
      </c>
      <c r="Q18" s="24">
        <f aca="true" t="shared" si="11" ref="Q18:Z18">$P$18*Q39*$B$45</f>
        <v>371.616</v>
      </c>
      <c r="R18" s="24">
        <f t="shared" si="11"/>
        <v>1046.976</v>
      </c>
      <c r="S18" s="24">
        <f t="shared" si="11"/>
        <v>855.4560000000001</v>
      </c>
      <c r="T18" s="24">
        <f t="shared" si="11"/>
        <v>2269.344</v>
      </c>
      <c r="U18" s="24">
        <f t="shared" si="11"/>
        <v>3562.272000000001</v>
      </c>
      <c r="V18" s="24">
        <f t="shared" si="11"/>
        <v>2281.44</v>
      </c>
      <c r="W18" s="24">
        <f>$P$18*W39*$B$45</f>
        <v>2230.368</v>
      </c>
      <c r="X18" s="24">
        <f>$P$18*X39*$B$45</f>
        <v>2234.4</v>
      </c>
      <c r="Y18" s="24">
        <f t="shared" si="11"/>
        <v>2264.6400000000003</v>
      </c>
      <c r="Z18" s="24">
        <f t="shared" si="11"/>
        <v>2249.856</v>
      </c>
      <c r="AA18" s="24">
        <f>$P$18*AA39*$B$45</f>
        <v>3557.568</v>
      </c>
      <c r="AB18" s="24">
        <f>$P$18*AB39*$B$45</f>
        <v>3878.784000000001</v>
      </c>
      <c r="AC18" s="24">
        <f>$P$18*AC39*$B$45</f>
        <v>3817.6320000000005</v>
      </c>
      <c r="AD18" s="24">
        <f>$P$18*AD39*$B$45</f>
        <v>3516.576</v>
      </c>
      <c r="AE18" s="24">
        <f>$P$18*AE39*$B$45</f>
        <v>3179.9040000000005</v>
      </c>
      <c r="AF18" s="25" t="s">
        <v>10</v>
      </c>
      <c r="AG18" s="24">
        <f>$P$18*AG39*$B$45</f>
        <v>0</v>
      </c>
      <c r="AH18" s="66">
        <v>0.56</v>
      </c>
      <c r="AI18" s="24">
        <f>$AH$18*AI39*$B$45</f>
        <v>376.32000000000005</v>
      </c>
      <c r="AJ18" s="24">
        <f>$AH$18*AJ39*$B$45</f>
        <v>370.9440000000001</v>
      </c>
      <c r="AK18" s="25" t="s">
        <v>10</v>
      </c>
      <c r="AL18" s="23">
        <v>23.528449933686996</v>
      </c>
      <c r="AM18" s="47">
        <v>0.37</v>
      </c>
      <c r="AN18" s="24">
        <f>$AM$18*AN39*$B$45</f>
        <v>1505.1599999999999</v>
      </c>
      <c r="AO18" s="25" t="s">
        <v>10</v>
      </c>
      <c r="AP18" s="23">
        <v>23.528449933686996</v>
      </c>
      <c r="AQ18" s="47">
        <v>0.37</v>
      </c>
      <c r="AR18" s="24">
        <f aca="true" t="shared" si="12" ref="AR18:AZ18">$AQ$18*$B$45*AR39</f>
        <v>2289.708</v>
      </c>
      <c r="AS18" s="24">
        <f t="shared" si="12"/>
        <v>2327.004</v>
      </c>
      <c r="AT18" s="24">
        <f t="shared" si="12"/>
        <v>2138.304</v>
      </c>
      <c r="AU18" s="24">
        <f t="shared" si="12"/>
        <v>2061.048</v>
      </c>
      <c r="AV18" s="24">
        <f t="shared" si="12"/>
        <v>2297.7</v>
      </c>
      <c r="AW18" s="24">
        <f t="shared" si="12"/>
        <v>1869.684</v>
      </c>
      <c r="AX18" s="24">
        <f t="shared" si="12"/>
        <v>2018.424</v>
      </c>
      <c r="AY18" s="24">
        <f t="shared" si="12"/>
        <v>3241.644</v>
      </c>
      <c r="AZ18" s="24">
        <f t="shared" si="12"/>
        <v>2295.0359999999996</v>
      </c>
      <c r="BA18" s="25" t="s">
        <v>10</v>
      </c>
      <c r="BB18" s="12">
        <v>0.56</v>
      </c>
      <c r="BC18" s="24">
        <f>$BB$18*BC39*$B$45</f>
        <v>4437.888</v>
      </c>
      <c r="BD18" s="24">
        <f>$BB$18*BD39*$B$45</f>
        <v>3491.04</v>
      </c>
    </row>
    <row r="19" spans="1:56" ht="12.75">
      <c r="A19" s="51" t="s">
        <v>19</v>
      </c>
      <c r="B19" s="51"/>
      <c r="C19" s="51"/>
      <c r="D19" s="51"/>
      <c r="E19" s="51"/>
      <c r="F19" s="51"/>
      <c r="G19" s="9" t="s">
        <v>10</v>
      </c>
      <c r="H19" s="12">
        <v>0.40813328912466834</v>
      </c>
      <c r="I19" s="12">
        <v>0.27</v>
      </c>
      <c r="J19" s="24">
        <f>$I$19*J39*$B$45</f>
        <v>146.44800000000004</v>
      </c>
      <c r="K19" s="24">
        <f>$I$19*K39*$B$45</f>
        <v>420.22799999999995</v>
      </c>
      <c r="L19" s="24">
        <f>$I$19*L39*$B$45</f>
        <v>724.4639999999999</v>
      </c>
      <c r="M19" s="24">
        <f>$I$19*M39*$B$45</f>
        <v>1531.2240000000002</v>
      </c>
      <c r="N19" s="25" t="s">
        <v>10</v>
      </c>
      <c r="O19" s="23">
        <v>0.40813328912466834</v>
      </c>
      <c r="P19" s="12">
        <v>0.27</v>
      </c>
      <c r="Q19" s="24">
        <f aca="true" t="shared" si="13" ref="Q19:Z19">$P$19*Q39*$B$45</f>
        <v>179.17200000000003</v>
      </c>
      <c r="R19" s="24">
        <f t="shared" si="13"/>
        <v>504.79200000000003</v>
      </c>
      <c r="S19" s="24">
        <f t="shared" si="13"/>
        <v>412.452</v>
      </c>
      <c r="T19" s="24">
        <f t="shared" si="13"/>
        <v>1094.1480000000001</v>
      </c>
      <c r="U19" s="24">
        <f t="shared" si="13"/>
        <v>1717.5240000000001</v>
      </c>
      <c r="V19" s="24">
        <f t="shared" si="13"/>
        <v>1099.98</v>
      </c>
      <c r="W19" s="24">
        <f>$P$19*W39*$B$45</f>
        <v>1075.356</v>
      </c>
      <c r="X19" s="24">
        <f>$P$19*X39*$B$45</f>
        <v>1077.3000000000002</v>
      </c>
      <c r="Y19" s="24">
        <f t="shared" si="13"/>
        <v>1091.88</v>
      </c>
      <c r="Z19" s="24">
        <f t="shared" si="13"/>
        <v>1084.7520000000002</v>
      </c>
      <c r="AA19" s="24">
        <f>$P$19*AA39*$B$45</f>
        <v>1715.2560000000003</v>
      </c>
      <c r="AB19" s="24">
        <f>$P$19*AB39*$B$45</f>
        <v>1870.1280000000002</v>
      </c>
      <c r="AC19" s="24">
        <f>$P$19*AC39*$B$45</f>
        <v>1840.6440000000002</v>
      </c>
      <c r="AD19" s="24">
        <f>$P$19*AD39*$B$45</f>
        <v>1695.492</v>
      </c>
      <c r="AE19" s="24">
        <f>$P$19*AE39*$B$45</f>
        <v>1533.1680000000001</v>
      </c>
      <c r="AF19" s="25" t="s">
        <v>10</v>
      </c>
      <c r="AG19" s="24">
        <f>$P$19*AG39*$B$45</f>
        <v>0</v>
      </c>
      <c r="AH19" s="66">
        <v>0.27</v>
      </c>
      <c r="AI19" s="24">
        <f>$AH$19*AI39*$B$45</f>
        <v>181.44</v>
      </c>
      <c r="AJ19" s="24">
        <f>$AH$19*AJ39*$B$45</f>
        <v>178.848</v>
      </c>
      <c r="AK19" s="25" t="s">
        <v>10</v>
      </c>
      <c r="AL19" s="23">
        <v>0.40813328912466834</v>
      </c>
      <c r="AM19" s="47">
        <v>0.28</v>
      </c>
      <c r="AN19" s="24">
        <f>$AM$19*AN39*$B$45</f>
        <v>1139.0400000000002</v>
      </c>
      <c r="AO19" s="25" t="s">
        <v>10</v>
      </c>
      <c r="AP19" s="23">
        <v>0.40813328912466834</v>
      </c>
      <c r="AQ19" s="47">
        <v>0.28</v>
      </c>
      <c r="AR19" s="24">
        <f aca="true" t="shared" si="14" ref="AR19:AZ19">$AQ$19*AR39*$B$45</f>
        <v>1732.7520000000002</v>
      </c>
      <c r="AS19" s="24">
        <f t="shared" si="14"/>
        <v>1760.976</v>
      </c>
      <c r="AT19" s="24">
        <f t="shared" si="14"/>
        <v>1618.1760000000002</v>
      </c>
      <c r="AU19" s="24">
        <f t="shared" si="14"/>
        <v>1559.712</v>
      </c>
      <c r="AV19" s="24">
        <f t="shared" si="14"/>
        <v>1738.8000000000002</v>
      </c>
      <c r="AW19" s="24">
        <f t="shared" si="14"/>
        <v>1414.8960000000002</v>
      </c>
      <c r="AX19" s="24">
        <f t="shared" si="14"/>
        <v>1527.4560000000004</v>
      </c>
      <c r="AY19" s="24">
        <f t="shared" si="14"/>
        <v>2453.1360000000004</v>
      </c>
      <c r="AZ19" s="24">
        <f t="shared" si="14"/>
        <v>1736.784</v>
      </c>
      <c r="BA19" s="25" t="s">
        <v>10</v>
      </c>
      <c r="BB19" s="12">
        <v>0.28</v>
      </c>
      <c r="BC19" s="24">
        <f>$BB$19*$B$45*BC39</f>
        <v>2218.944</v>
      </c>
      <c r="BD19" s="24">
        <f>$BB$19*$B$45*BD39</f>
        <v>1745.5200000000002</v>
      </c>
    </row>
    <row r="20" spans="1:56" ht="27" customHeight="1">
      <c r="A20" s="94" t="s">
        <v>31</v>
      </c>
      <c r="B20" s="95"/>
      <c r="C20" s="95"/>
      <c r="D20" s="95"/>
      <c r="E20" s="95"/>
      <c r="F20" s="96"/>
      <c r="G20" s="13" t="s">
        <v>20</v>
      </c>
      <c r="H20" s="12">
        <v>12.083350464190978</v>
      </c>
      <c r="I20" s="12">
        <v>0.66</v>
      </c>
      <c r="J20" s="24">
        <f>$I$20*J39*$B$45</f>
        <v>357.98400000000004</v>
      </c>
      <c r="K20" s="24">
        <f>$I$20*K39*$B$45</f>
        <v>1027.224</v>
      </c>
      <c r="L20" s="24">
        <f>$I$20*L39*$B$45</f>
        <v>1770.9119999999998</v>
      </c>
      <c r="M20" s="24">
        <f>$I$20*M39*$B$45</f>
        <v>3742.9920000000006</v>
      </c>
      <c r="N20" s="27" t="s">
        <v>20</v>
      </c>
      <c r="O20" s="23">
        <v>12.083350464190978</v>
      </c>
      <c r="P20" s="12">
        <v>0.66</v>
      </c>
      <c r="Q20" s="24">
        <f aca="true" t="shared" si="15" ref="Q20:Z20">$P$20*Q39*$B$45</f>
        <v>437.976</v>
      </c>
      <c r="R20" s="24">
        <f t="shared" si="15"/>
        <v>1233.9360000000001</v>
      </c>
      <c r="S20" s="24">
        <f t="shared" si="15"/>
        <v>1008.216</v>
      </c>
      <c r="T20" s="24">
        <f t="shared" si="15"/>
        <v>2674.584</v>
      </c>
      <c r="U20" s="24">
        <f t="shared" si="15"/>
        <v>4198.392000000001</v>
      </c>
      <c r="V20" s="24">
        <f t="shared" si="15"/>
        <v>2688.84</v>
      </c>
      <c r="W20" s="24">
        <f>$P$20*W39*$B$45</f>
        <v>2628.648</v>
      </c>
      <c r="X20" s="24">
        <f>$P$20*X39*$B$45</f>
        <v>2633.4</v>
      </c>
      <c r="Y20" s="24">
        <f t="shared" si="15"/>
        <v>2669.04</v>
      </c>
      <c r="Z20" s="24">
        <f t="shared" si="15"/>
        <v>2651.616</v>
      </c>
      <c r="AA20" s="24">
        <f>$P$20*AA39*$B$45</f>
        <v>4192.848</v>
      </c>
      <c r="AB20" s="24">
        <f>$P$20*AB39*$B$45</f>
        <v>4571.424000000001</v>
      </c>
      <c r="AC20" s="24">
        <f>$P$20*AC39*$B$45</f>
        <v>4499.352000000001</v>
      </c>
      <c r="AD20" s="24">
        <f>$P$20*AD39*$B$45</f>
        <v>4144.536</v>
      </c>
      <c r="AE20" s="24">
        <f>$P$20*AE39*$B$45</f>
        <v>3747.744</v>
      </c>
      <c r="AF20" s="27" t="s">
        <v>20</v>
      </c>
      <c r="AG20" s="24">
        <f>$P$20*AG39*$B$45</f>
        <v>0</v>
      </c>
      <c r="AH20" s="66">
        <v>0.66</v>
      </c>
      <c r="AI20" s="24">
        <f>$AH$20*AI39*$B$45</f>
        <v>443.52</v>
      </c>
      <c r="AJ20" s="24">
        <f>$AH$20*AJ39*$B$45</f>
        <v>437.184</v>
      </c>
      <c r="AK20" s="27" t="s">
        <v>20</v>
      </c>
      <c r="AL20" s="23">
        <v>12.083350464190978</v>
      </c>
      <c r="AM20" s="47">
        <v>0.68</v>
      </c>
      <c r="AN20" s="24">
        <f>$AM$20*AN39*$B$45</f>
        <v>2766.2400000000002</v>
      </c>
      <c r="AO20" s="27" t="s">
        <v>20</v>
      </c>
      <c r="AP20" s="23">
        <v>12.083350464190978</v>
      </c>
      <c r="AQ20" s="47">
        <v>0.68</v>
      </c>
      <c r="AR20" s="24">
        <f aca="true" t="shared" si="16" ref="AR20:AZ20">$AQ$20*AR39*$B$45</f>
        <v>4208.112000000001</v>
      </c>
      <c r="AS20" s="24">
        <f t="shared" si="16"/>
        <v>4276.656000000001</v>
      </c>
      <c r="AT20" s="24">
        <f t="shared" si="16"/>
        <v>3929.8560000000007</v>
      </c>
      <c r="AU20" s="24">
        <f t="shared" si="16"/>
        <v>3787.8720000000003</v>
      </c>
      <c r="AV20" s="24">
        <f t="shared" si="16"/>
        <v>4222.8</v>
      </c>
      <c r="AW20" s="24">
        <f t="shared" si="16"/>
        <v>3436.1760000000004</v>
      </c>
      <c r="AX20" s="24">
        <f t="shared" si="16"/>
        <v>3709.5360000000005</v>
      </c>
      <c r="AY20" s="24">
        <f t="shared" si="16"/>
        <v>5957.616000000001</v>
      </c>
      <c r="AZ20" s="24">
        <f t="shared" si="16"/>
        <v>4217.904</v>
      </c>
      <c r="BA20" s="27" t="s">
        <v>20</v>
      </c>
      <c r="BB20" s="12">
        <v>0.28</v>
      </c>
      <c r="BC20" s="24">
        <f>$BB$20*BC39*$B$45</f>
        <v>2218.944</v>
      </c>
      <c r="BD20" s="24">
        <f>$BB$20*BD39*$B$45</f>
        <v>1745.52</v>
      </c>
    </row>
    <row r="21" spans="1:56" ht="12.75">
      <c r="A21" s="51" t="s">
        <v>32</v>
      </c>
      <c r="B21" s="51"/>
      <c r="C21" s="51"/>
      <c r="D21" s="51"/>
      <c r="E21" s="51"/>
      <c r="F21" s="51"/>
      <c r="G21" s="9" t="s">
        <v>10</v>
      </c>
      <c r="H21" s="12">
        <v>7.994505494505494</v>
      </c>
      <c r="I21" s="12">
        <v>0.63</v>
      </c>
      <c r="J21" s="24">
        <f>$I$21*J39*$B$45</f>
        <v>341.71200000000005</v>
      </c>
      <c r="K21" s="24">
        <f>$I$21*K39*$B$45</f>
        <v>980.5319999999999</v>
      </c>
      <c r="L21" s="24">
        <f>$I$21*L39*$B$45</f>
        <v>1690.416</v>
      </c>
      <c r="M21" s="24">
        <f>$I$21*M39*$B$45</f>
        <v>3572.8559999999998</v>
      </c>
      <c r="N21" s="25" t="s">
        <v>10</v>
      </c>
      <c r="O21" s="23">
        <v>7.994505494505494</v>
      </c>
      <c r="P21" s="12">
        <v>0.63</v>
      </c>
      <c r="Q21" s="24">
        <f aca="true" t="shared" si="17" ref="Q21:Z21">$P$21*Q39*$B$45</f>
        <v>418.068</v>
      </c>
      <c r="R21" s="24">
        <f t="shared" si="17"/>
        <v>1177.8480000000002</v>
      </c>
      <c r="S21" s="24">
        <f t="shared" si="17"/>
        <v>962.3879999999999</v>
      </c>
      <c r="T21" s="24">
        <f t="shared" si="17"/>
        <v>2553.012</v>
      </c>
      <c r="U21" s="24">
        <f t="shared" si="17"/>
        <v>4007.5560000000005</v>
      </c>
      <c r="V21" s="24">
        <f t="shared" si="17"/>
        <v>2566.62</v>
      </c>
      <c r="W21" s="24">
        <f>$P$21*W39*$B$45</f>
        <v>2509.1639999999998</v>
      </c>
      <c r="X21" s="24">
        <f>$P$21*X39*$B$45</f>
        <v>2513.7</v>
      </c>
      <c r="Y21" s="24">
        <f t="shared" si="17"/>
        <v>2547.7200000000003</v>
      </c>
      <c r="Z21" s="24">
        <f t="shared" si="17"/>
        <v>2531.088</v>
      </c>
      <c r="AA21" s="24">
        <f>$P$21*AA39*$B$45</f>
        <v>4002.264</v>
      </c>
      <c r="AB21" s="24">
        <f>$P$21*AB39*$B$45</f>
        <v>4363.6320000000005</v>
      </c>
      <c r="AC21" s="24">
        <f>$P$21*AC39*$B$45</f>
        <v>4294.836</v>
      </c>
      <c r="AD21" s="24">
        <f>$P$21*AD39*$B$45</f>
        <v>3956.1479999999997</v>
      </c>
      <c r="AE21" s="24">
        <f>$P$21*AE39*$B$45</f>
        <v>3577.392</v>
      </c>
      <c r="AF21" s="25" t="s">
        <v>10</v>
      </c>
      <c r="AG21" s="24">
        <f>$P$21*AG39*$B$45</f>
        <v>0</v>
      </c>
      <c r="AH21" s="66">
        <v>0.63</v>
      </c>
      <c r="AI21" s="24">
        <f>$AH$21*AI39*$B$45</f>
        <v>423.36</v>
      </c>
      <c r="AJ21" s="24">
        <f>$AH$21*AJ39*$B$45</f>
        <v>417.312</v>
      </c>
      <c r="AK21" s="25" t="s">
        <v>10</v>
      </c>
      <c r="AL21" s="23">
        <v>7.994505494505494</v>
      </c>
      <c r="AM21" s="47">
        <v>0.63</v>
      </c>
      <c r="AN21" s="24">
        <f>$AM$21*AN39*$B$45</f>
        <v>2562.84</v>
      </c>
      <c r="AO21" s="25" t="s">
        <v>10</v>
      </c>
      <c r="AP21" s="23">
        <v>7.994505494505494</v>
      </c>
      <c r="AQ21" s="47">
        <v>0.63</v>
      </c>
      <c r="AR21" s="24">
        <f aca="true" t="shared" si="18" ref="AR21:AZ21">$AQ$21*AR39*$B$45</f>
        <v>3898.692</v>
      </c>
      <c r="AS21" s="24">
        <f t="shared" si="18"/>
        <v>3962.196</v>
      </c>
      <c r="AT21" s="24">
        <f t="shared" si="18"/>
        <v>3640.896</v>
      </c>
      <c r="AU21" s="24">
        <f t="shared" si="18"/>
        <v>3509.352</v>
      </c>
      <c r="AV21" s="24">
        <f t="shared" si="18"/>
        <v>3912.2999999999997</v>
      </c>
      <c r="AW21" s="24">
        <f t="shared" si="18"/>
        <v>3183.516</v>
      </c>
      <c r="AX21" s="24">
        <f t="shared" si="18"/>
        <v>3436.7760000000003</v>
      </c>
      <c r="AY21" s="24">
        <f t="shared" si="18"/>
        <v>5519.5560000000005</v>
      </c>
      <c r="AZ21" s="24">
        <f t="shared" si="18"/>
        <v>3907.764</v>
      </c>
      <c r="BA21" s="25" t="s">
        <v>10</v>
      </c>
      <c r="BB21" s="12">
        <v>0.45</v>
      </c>
      <c r="BC21" s="24">
        <f>$BB$21*BC39*$B$45</f>
        <v>3566.16</v>
      </c>
      <c r="BD21" s="24">
        <f>$BB$21*BD39*$B$45</f>
        <v>2805.3</v>
      </c>
    </row>
    <row r="22" spans="1:56" ht="12.75">
      <c r="A22" s="51" t="s">
        <v>33</v>
      </c>
      <c r="B22" s="51"/>
      <c r="C22" s="51"/>
      <c r="D22" s="51"/>
      <c r="E22" s="51"/>
      <c r="F22" s="51"/>
      <c r="G22" s="9" t="s">
        <v>10</v>
      </c>
      <c r="H22" s="12">
        <v>7.994505494505494</v>
      </c>
      <c r="I22" s="12">
        <v>2.97</v>
      </c>
      <c r="J22" s="24">
        <f>$I$22*J39*$B$45</f>
        <v>1610.9280000000003</v>
      </c>
      <c r="K22" s="24">
        <f>$I$22*K39*$B$45</f>
        <v>4622.508</v>
      </c>
      <c r="L22" s="24">
        <f>$I$22*L39*$B$45</f>
        <v>7969.103999999999</v>
      </c>
      <c r="M22" s="24">
        <f>$I$22*M39*$B$45</f>
        <v>16843.464</v>
      </c>
      <c r="N22" s="25" t="s">
        <v>10</v>
      </c>
      <c r="O22" s="23">
        <v>7.994505494505494</v>
      </c>
      <c r="P22" s="12">
        <v>2.97</v>
      </c>
      <c r="Q22" s="24">
        <f aca="true" t="shared" si="19" ref="Q22:Z22">$P$22*Q39*$B$45</f>
        <v>1970.8920000000003</v>
      </c>
      <c r="R22" s="24">
        <f t="shared" si="19"/>
        <v>5552.712</v>
      </c>
      <c r="S22" s="24">
        <f t="shared" si="19"/>
        <v>4536.972</v>
      </c>
      <c r="T22" s="24">
        <f t="shared" si="19"/>
        <v>12035.628</v>
      </c>
      <c r="U22" s="24">
        <f t="shared" si="19"/>
        <v>18892.764000000003</v>
      </c>
      <c r="V22" s="24">
        <f t="shared" si="19"/>
        <v>12099.78</v>
      </c>
      <c r="W22" s="24">
        <f>$P$22*W39*$B$45</f>
        <v>11828.916000000001</v>
      </c>
      <c r="X22" s="24">
        <f>$P$22*X39*$B$45</f>
        <v>11850.300000000001</v>
      </c>
      <c r="Y22" s="24">
        <f t="shared" si="19"/>
        <v>12010.68</v>
      </c>
      <c r="Z22" s="24">
        <f t="shared" si="19"/>
        <v>11932.272</v>
      </c>
      <c r="AA22" s="24">
        <f>$P$22*AA39*$B$45</f>
        <v>18867.816</v>
      </c>
      <c r="AB22" s="24">
        <f>$P$22*AB39*$B$45</f>
        <v>20571.408000000003</v>
      </c>
      <c r="AC22" s="24">
        <f>$P$22*AC39*$B$45</f>
        <v>20247.084000000003</v>
      </c>
      <c r="AD22" s="24">
        <f>$P$22*AD39*$B$45</f>
        <v>18650.412</v>
      </c>
      <c r="AE22" s="24">
        <f>$P$22*AE39*$B$45</f>
        <v>16864.847999999998</v>
      </c>
      <c r="AF22" s="25" t="s">
        <v>10</v>
      </c>
      <c r="AG22" s="24">
        <f>$P$22*AG39*$B$45</f>
        <v>0</v>
      </c>
      <c r="AH22" s="66">
        <v>2.97</v>
      </c>
      <c r="AI22" s="24">
        <f>$AH$22*AI39*$B$45</f>
        <v>1995.8400000000001</v>
      </c>
      <c r="AJ22" s="24">
        <f>$AH$22*AJ39*$B$45</f>
        <v>1967.3280000000002</v>
      </c>
      <c r="AK22" s="25" t="s">
        <v>10</v>
      </c>
      <c r="AL22" s="23">
        <v>7.994505494505494</v>
      </c>
      <c r="AM22" s="47">
        <v>2.74</v>
      </c>
      <c r="AN22" s="24">
        <f>$AM$22*AN39*$B$45</f>
        <v>11146.320000000002</v>
      </c>
      <c r="AO22" s="25" t="s">
        <v>10</v>
      </c>
      <c r="AP22" s="23">
        <v>7.994505494505494</v>
      </c>
      <c r="AQ22" s="47">
        <v>2.74</v>
      </c>
      <c r="AR22" s="24">
        <f aca="true" t="shared" si="20" ref="AR22:AZ22">$AQ$22*AR39*$B$45</f>
        <v>16956.216000000004</v>
      </c>
      <c r="AS22" s="24">
        <f t="shared" si="20"/>
        <v>17232.408000000003</v>
      </c>
      <c r="AT22" s="24">
        <f t="shared" si="20"/>
        <v>15835.008000000002</v>
      </c>
      <c r="AU22" s="24">
        <f t="shared" si="20"/>
        <v>15262.896</v>
      </c>
      <c r="AV22" s="24">
        <f t="shared" si="20"/>
        <v>17015.4</v>
      </c>
      <c r="AW22" s="24">
        <f t="shared" si="20"/>
        <v>13845.768</v>
      </c>
      <c r="AX22" s="24">
        <f t="shared" si="20"/>
        <v>14947.248000000003</v>
      </c>
      <c r="AY22" s="24">
        <f t="shared" si="20"/>
        <v>24005.688000000002</v>
      </c>
      <c r="AZ22" s="24">
        <f t="shared" si="20"/>
        <v>16995.672</v>
      </c>
      <c r="BA22" s="25" t="s">
        <v>10</v>
      </c>
      <c r="BB22" s="23">
        <v>2.74</v>
      </c>
      <c r="BC22" s="24">
        <f>$BB$22*BC39*$B$45</f>
        <v>21713.952</v>
      </c>
      <c r="BD22" s="24">
        <f>$BB$22*BD39*$B$45</f>
        <v>17081.16</v>
      </c>
    </row>
    <row r="23" spans="1:56" ht="12.75">
      <c r="A23" s="51" t="s">
        <v>34</v>
      </c>
      <c r="B23" s="51"/>
      <c r="C23" s="51"/>
      <c r="D23" s="51"/>
      <c r="E23" s="51"/>
      <c r="F23" s="51"/>
      <c r="G23" s="9" t="s">
        <v>10</v>
      </c>
      <c r="H23" s="12">
        <v>7.994505494505494</v>
      </c>
      <c r="I23" s="12">
        <v>3.21</v>
      </c>
      <c r="J23" s="24">
        <f>$I$23*J39*$B$45</f>
        <v>1741.1040000000003</v>
      </c>
      <c r="K23" s="24">
        <f>$I$23*K39*$B$45</f>
        <v>4996.043999999999</v>
      </c>
      <c r="L23" s="24">
        <f>$I$23*L39*$B$45</f>
        <v>8613.072</v>
      </c>
      <c r="M23" s="24">
        <f>$I$23*M39*$B$45</f>
        <v>18204.552</v>
      </c>
      <c r="N23" s="25" t="s">
        <v>10</v>
      </c>
      <c r="O23" s="23">
        <v>7.994505494505494</v>
      </c>
      <c r="P23" s="12">
        <v>3.21</v>
      </c>
      <c r="Q23" s="24">
        <f aca="true" t="shared" si="21" ref="Q23:Z23">$P$23*Q39*$B$45</f>
        <v>2130.156</v>
      </c>
      <c r="R23" s="24">
        <f t="shared" si="21"/>
        <v>6001.416000000001</v>
      </c>
      <c r="S23" s="24">
        <f t="shared" si="21"/>
        <v>4903.596</v>
      </c>
      <c r="T23" s="24">
        <f t="shared" si="21"/>
        <v>13008.204000000002</v>
      </c>
      <c r="U23" s="24">
        <f t="shared" si="21"/>
        <v>20419.452</v>
      </c>
      <c r="V23" s="24">
        <f t="shared" si="21"/>
        <v>13077.54</v>
      </c>
      <c r="W23" s="24">
        <f>$P$23*W39*$B$45</f>
        <v>12784.787999999999</v>
      </c>
      <c r="X23" s="24">
        <f>$P$23*X39*$B$45</f>
        <v>12807.900000000001</v>
      </c>
      <c r="Y23" s="24">
        <f t="shared" si="21"/>
        <v>12981.24</v>
      </c>
      <c r="Z23" s="24">
        <f t="shared" si="21"/>
        <v>12896.496000000001</v>
      </c>
      <c r="AA23" s="24">
        <f>$P$23*AA39*$B$45</f>
        <v>20392.487999999998</v>
      </c>
      <c r="AB23" s="24">
        <f>$P$23*AB39*$B$45</f>
        <v>22233.744000000002</v>
      </c>
      <c r="AC23" s="24">
        <f>$P$23*AC39*$B$45</f>
        <v>21883.212</v>
      </c>
      <c r="AD23" s="24">
        <f>$P$23*AD39*$B$45</f>
        <v>20157.516</v>
      </c>
      <c r="AE23" s="24">
        <f>$P$23*AE39*$B$45</f>
        <v>18227.664</v>
      </c>
      <c r="AF23" s="25" t="s">
        <v>10</v>
      </c>
      <c r="AG23" s="24">
        <f>$P$23*AG39*$B$45</f>
        <v>0</v>
      </c>
      <c r="AH23" s="66">
        <v>3.21</v>
      </c>
      <c r="AI23" s="24">
        <f>$AH$23*AI39*$B$45</f>
        <v>2157.12</v>
      </c>
      <c r="AJ23" s="24">
        <f>$AH$23*AJ39*$B$45</f>
        <v>2126.304</v>
      </c>
      <c r="AK23" s="25" t="s">
        <v>10</v>
      </c>
      <c r="AL23" s="23">
        <v>7.994505494505494</v>
      </c>
      <c r="AM23" s="47">
        <v>0</v>
      </c>
      <c r="AN23" s="24">
        <f>$AM$23*AN39*$B$45</f>
        <v>0</v>
      </c>
      <c r="AO23" s="25" t="s">
        <v>10</v>
      </c>
      <c r="AP23" s="23">
        <v>7.994505494505494</v>
      </c>
      <c r="AQ23" s="47">
        <v>0</v>
      </c>
      <c r="AR23" s="24">
        <f aca="true" t="shared" si="22" ref="AR23:AZ23">$AQ$23*AR39*$B$45</f>
        <v>0</v>
      </c>
      <c r="AS23" s="24">
        <f t="shared" si="22"/>
        <v>0</v>
      </c>
      <c r="AT23" s="24">
        <f t="shared" si="22"/>
        <v>0</v>
      </c>
      <c r="AU23" s="24">
        <f t="shared" si="22"/>
        <v>0</v>
      </c>
      <c r="AV23" s="24">
        <f t="shared" si="22"/>
        <v>0</v>
      </c>
      <c r="AW23" s="24">
        <f t="shared" si="22"/>
        <v>0</v>
      </c>
      <c r="AX23" s="24">
        <f t="shared" si="22"/>
        <v>0</v>
      </c>
      <c r="AY23" s="24">
        <f t="shared" si="22"/>
        <v>0</v>
      </c>
      <c r="AZ23" s="24">
        <f t="shared" si="22"/>
        <v>0</v>
      </c>
      <c r="BA23" s="25" t="s">
        <v>10</v>
      </c>
      <c r="BB23" s="23">
        <v>3.21</v>
      </c>
      <c r="BC23" s="24">
        <f>$BB$23*BC39*$B$45</f>
        <v>25438.608</v>
      </c>
      <c r="BD23" s="24">
        <f>$BB$23*BD39*$B$45</f>
        <v>20011.14</v>
      </c>
    </row>
    <row r="24" spans="1:56" ht="13.5" customHeight="1">
      <c r="A24" s="91" t="s">
        <v>21</v>
      </c>
      <c r="B24" s="92"/>
      <c r="C24" s="92"/>
      <c r="D24" s="92"/>
      <c r="E24" s="92"/>
      <c r="F24" s="93"/>
      <c r="G24" s="11"/>
      <c r="H24" s="6">
        <f aca="true" t="shared" si="23" ref="H24:M24">SUM(H25:H28)</f>
        <v>33.76989389920425</v>
      </c>
      <c r="I24" s="42">
        <f t="shared" si="23"/>
        <v>1.71</v>
      </c>
      <c r="J24" s="21">
        <f t="shared" si="23"/>
        <v>927.504</v>
      </c>
      <c r="K24" s="21">
        <f t="shared" si="23"/>
        <v>2661.444</v>
      </c>
      <c r="L24" s="21">
        <f t="shared" si="23"/>
        <v>4588.272000000001</v>
      </c>
      <c r="M24" s="31">
        <f t="shared" si="23"/>
        <v>9697.752</v>
      </c>
      <c r="N24" s="26"/>
      <c r="O24" s="28">
        <f aca="true" t="shared" si="24" ref="O24:Z24">SUM(O25:O28)</f>
        <v>33.76989389920425</v>
      </c>
      <c r="P24" s="42">
        <f t="shared" si="24"/>
        <v>1.71</v>
      </c>
      <c r="Q24" s="21">
        <f t="shared" si="24"/>
        <v>1134.7559999999999</v>
      </c>
      <c r="R24" s="21">
        <f t="shared" si="24"/>
        <v>3197.0160000000005</v>
      </c>
      <c r="S24" s="21">
        <f t="shared" si="24"/>
        <v>2612.196</v>
      </c>
      <c r="T24" s="21">
        <f t="shared" si="24"/>
        <v>6929.604</v>
      </c>
      <c r="U24" s="21">
        <f t="shared" si="24"/>
        <v>10877.652</v>
      </c>
      <c r="V24" s="21">
        <f t="shared" si="24"/>
        <v>6966.540000000001</v>
      </c>
      <c r="W24" s="21">
        <f>SUM(W25:W28)</f>
        <v>6810.588</v>
      </c>
      <c r="X24" s="21">
        <f>SUM(X25:X28)</f>
        <v>6822.900000000001</v>
      </c>
      <c r="Y24" s="21">
        <f t="shared" si="24"/>
        <v>6915.240000000001</v>
      </c>
      <c r="Z24" s="21">
        <f t="shared" si="24"/>
        <v>6870.0960000000005</v>
      </c>
      <c r="AA24" s="21">
        <f>SUM(AA25:AA28)</f>
        <v>10863.288</v>
      </c>
      <c r="AB24" s="21">
        <f>SUM(AB25:AB28)</f>
        <v>11844.144</v>
      </c>
      <c r="AC24" s="21">
        <f>SUM(AC25:AC28)</f>
        <v>11657.412000000002</v>
      </c>
      <c r="AD24" s="21">
        <f>SUM(AD25:AD28)</f>
        <v>10738.116</v>
      </c>
      <c r="AE24" s="21">
        <f>SUM(AE25:AE28)</f>
        <v>9710.064</v>
      </c>
      <c r="AF24" s="26"/>
      <c r="AG24" s="28">
        <f>SUM(AG25:AG28)</f>
        <v>33.76989389920425</v>
      </c>
      <c r="AH24" s="67">
        <f>SUM(AH25:AH28)</f>
        <v>1.71</v>
      </c>
      <c r="AI24" s="31">
        <f>SUM(AI25:AI28)</f>
        <v>1149.12</v>
      </c>
      <c r="AJ24" s="31">
        <f>SUM(AJ25:AJ28)</f>
        <v>1132.7040000000002</v>
      </c>
      <c r="AK24" s="26"/>
      <c r="AL24" s="28">
        <f>SUM(AL25:AL28)</f>
        <v>33.76989389920425</v>
      </c>
      <c r="AM24" s="48">
        <f>SUM(AM25:AM28)</f>
        <v>5.5</v>
      </c>
      <c r="AN24" s="21">
        <f>SUM(AN25:AN28)</f>
        <v>22374</v>
      </c>
      <c r="AO24" s="26"/>
      <c r="AP24" s="28">
        <f>SUM(AP25:AP28)</f>
        <v>33.76989389920425</v>
      </c>
      <c r="AQ24" s="48">
        <f>SUM(AQ25:AQ28)</f>
        <v>5.5</v>
      </c>
      <c r="AR24" s="21">
        <f>SUM(AR25:AR28)</f>
        <v>34036.2</v>
      </c>
      <c r="AS24" s="21">
        <f aca="true" t="shared" si="25" ref="AS24:AZ24">SUM(AS25:AS28)</f>
        <v>34590.600000000006</v>
      </c>
      <c r="AT24" s="21">
        <f t="shared" si="25"/>
        <v>31785.6</v>
      </c>
      <c r="AU24" s="21">
        <f t="shared" si="25"/>
        <v>30637.2</v>
      </c>
      <c r="AV24" s="21">
        <f t="shared" si="25"/>
        <v>34155</v>
      </c>
      <c r="AW24" s="21">
        <f t="shared" si="25"/>
        <v>27792.6</v>
      </c>
      <c r="AX24" s="21">
        <f t="shared" si="25"/>
        <v>30003.6</v>
      </c>
      <c r="AY24" s="21">
        <f t="shared" si="25"/>
        <v>48186.6</v>
      </c>
      <c r="AZ24" s="21">
        <f t="shared" si="25"/>
        <v>34115.4</v>
      </c>
      <c r="BA24" s="26"/>
      <c r="BB24" s="28">
        <f>SUM(BB25:BB28)</f>
        <v>0.6900000000000001</v>
      </c>
      <c r="BC24" s="21">
        <f>SUM(BC25:BC28)</f>
        <v>5468.112</v>
      </c>
      <c r="BD24" s="21">
        <f>SUM(BD25:BD28)</f>
        <v>4301.46</v>
      </c>
    </row>
    <row r="25" spans="1:56" ht="12.75">
      <c r="A25" s="51" t="s">
        <v>35</v>
      </c>
      <c r="B25" s="51"/>
      <c r="C25" s="51"/>
      <c r="D25" s="51"/>
      <c r="E25" s="51"/>
      <c r="F25" s="51"/>
      <c r="G25" s="9" t="s">
        <v>22</v>
      </c>
      <c r="H25" s="10">
        <v>0.3445907540735127</v>
      </c>
      <c r="I25" s="12">
        <v>0</v>
      </c>
      <c r="J25" s="24">
        <f>$I$25*J39*$B$45</f>
        <v>0</v>
      </c>
      <c r="K25" s="24">
        <f>$I$25*K39*$B$45</f>
        <v>0</v>
      </c>
      <c r="L25" s="24">
        <f>$I$25*L39*$B$45</f>
        <v>0</v>
      </c>
      <c r="M25" s="24">
        <f>$I$25*M39*$B$45</f>
        <v>0</v>
      </c>
      <c r="N25" s="25" t="s">
        <v>22</v>
      </c>
      <c r="O25" s="23">
        <v>0.3445907540735127</v>
      </c>
      <c r="P25" s="12">
        <v>0</v>
      </c>
      <c r="Q25" s="24">
        <f aca="true" t="shared" si="26" ref="Q25:Z25">$P$25*Q39*$B$45</f>
        <v>0</v>
      </c>
      <c r="R25" s="24">
        <f t="shared" si="26"/>
        <v>0</v>
      </c>
      <c r="S25" s="24">
        <f t="shared" si="26"/>
        <v>0</v>
      </c>
      <c r="T25" s="24">
        <f t="shared" si="26"/>
        <v>0</v>
      </c>
      <c r="U25" s="24">
        <f t="shared" si="26"/>
        <v>0</v>
      </c>
      <c r="V25" s="24">
        <f t="shared" si="26"/>
        <v>0</v>
      </c>
      <c r="W25" s="24">
        <f>$P$25*W39*$B$45</f>
        <v>0</v>
      </c>
      <c r="X25" s="24">
        <f>$P$25*X39*$B$45</f>
        <v>0</v>
      </c>
      <c r="Y25" s="24">
        <f t="shared" si="26"/>
        <v>0</v>
      </c>
      <c r="Z25" s="24">
        <f t="shared" si="26"/>
        <v>0</v>
      </c>
      <c r="AA25" s="24">
        <f>$P$25*AA39*$B$45</f>
        <v>0</v>
      </c>
      <c r="AB25" s="24">
        <f>$P$25*AB39*$B$45</f>
        <v>0</v>
      </c>
      <c r="AC25" s="24">
        <f>$P$25*AC39*$B$45</f>
        <v>0</v>
      </c>
      <c r="AD25" s="24">
        <f>$P$25*AD39*$B$45</f>
        <v>0</v>
      </c>
      <c r="AE25" s="24">
        <f>$P$25*AE39*$B$45</f>
        <v>0</v>
      </c>
      <c r="AF25" s="25" t="s">
        <v>22</v>
      </c>
      <c r="AG25" s="23">
        <v>0.3445907540735127</v>
      </c>
      <c r="AH25" s="65">
        <v>0</v>
      </c>
      <c r="AI25" s="24">
        <f>$AH$25*AI39*$B$45</f>
        <v>0</v>
      </c>
      <c r="AJ25" s="24">
        <f>$AH$25*AJ39*$B$45</f>
        <v>0</v>
      </c>
      <c r="AK25" s="25" t="s">
        <v>22</v>
      </c>
      <c r="AL25" s="23">
        <v>0.3445907540735127</v>
      </c>
      <c r="AM25" s="47">
        <v>0</v>
      </c>
      <c r="AN25" s="24">
        <f>$AM$25*AN39*$B$45</f>
        <v>0</v>
      </c>
      <c r="AO25" s="25" t="s">
        <v>22</v>
      </c>
      <c r="AP25" s="23">
        <v>0.3445907540735127</v>
      </c>
      <c r="AQ25" s="47">
        <v>0</v>
      </c>
      <c r="AR25" s="24">
        <f aca="true" t="shared" si="27" ref="AR25:AZ25">$AQ$25*AR39*$B$45</f>
        <v>0</v>
      </c>
      <c r="AS25" s="24">
        <f t="shared" si="27"/>
        <v>0</v>
      </c>
      <c r="AT25" s="24">
        <f t="shared" si="27"/>
        <v>0</v>
      </c>
      <c r="AU25" s="24">
        <f t="shared" si="27"/>
        <v>0</v>
      </c>
      <c r="AV25" s="24">
        <f t="shared" si="27"/>
        <v>0</v>
      </c>
      <c r="AW25" s="24">
        <f t="shared" si="27"/>
        <v>0</v>
      </c>
      <c r="AX25" s="24">
        <f t="shared" si="27"/>
        <v>0</v>
      </c>
      <c r="AY25" s="24">
        <f t="shared" si="27"/>
        <v>0</v>
      </c>
      <c r="AZ25" s="24">
        <f t="shared" si="27"/>
        <v>0</v>
      </c>
      <c r="BA25" s="25" t="s">
        <v>22</v>
      </c>
      <c r="BB25" s="23">
        <v>0</v>
      </c>
      <c r="BC25" s="24">
        <f>$BB$25*BC39*$B$45</f>
        <v>0</v>
      </c>
      <c r="BD25" s="24">
        <f>$BB$25*BD39*$B$45</f>
        <v>0</v>
      </c>
    </row>
    <row r="26" spans="1:56" ht="37.5" customHeight="1">
      <c r="A26" s="94" t="s">
        <v>36</v>
      </c>
      <c r="B26" s="95"/>
      <c r="C26" s="95"/>
      <c r="D26" s="95"/>
      <c r="E26" s="95"/>
      <c r="F26" s="96"/>
      <c r="G26" s="9" t="s">
        <v>22</v>
      </c>
      <c r="H26" s="10">
        <v>7.580996589617279</v>
      </c>
      <c r="I26" s="12">
        <v>0.11</v>
      </c>
      <c r="J26" s="24">
        <f>$I$26*J39*$B$45</f>
        <v>59.664</v>
      </c>
      <c r="K26" s="24">
        <f>$I$26*K39*$B$45</f>
        <v>171.204</v>
      </c>
      <c r="L26" s="24">
        <f>$I$26*L39*$B$45</f>
        <v>295.152</v>
      </c>
      <c r="M26" s="24">
        <f>$I$26*M39*$B$45</f>
        <v>623.8320000000001</v>
      </c>
      <c r="N26" s="25" t="s">
        <v>22</v>
      </c>
      <c r="O26" s="23">
        <v>7.580996589617279</v>
      </c>
      <c r="P26" s="12">
        <v>0.11</v>
      </c>
      <c r="Q26" s="24">
        <f aca="true" t="shared" si="28" ref="Q26:Z26">$P$26*Q39*$B$45</f>
        <v>72.996</v>
      </c>
      <c r="R26" s="24">
        <f t="shared" si="28"/>
        <v>205.656</v>
      </c>
      <c r="S26" s="24">
        <f t="shared" si="28"/>
        <v>168.036</v>
      </c>
      <c r="T26" s="24">
        <f t="shared" si="28"/>
        <v>445.764</v>
      </c>
      <c r="U26" s="24">
        <f t="shared" si="28"/>
        <v>699.732</v>
      </c>
      <c r="V26" s="24">
        <f t="shared" si="28"/>
        <v>448.14</v>
      </c>
      <c r="W26" s="24">
        <f>$P$26*W39*$B$45</f>
        <v>438.108</v>
      </c>
      <c r="X26" s="24">
        <f>$P$26*X39*$B$45</f>
        <v>438.90000000000003</v>
      </c>
      <c r="Y26" s="24">
        <f t="shared" si="28"/>
        <v>444.84000000000003</v>
      </c>
      <c r="Z26" s="24">
        <f t="shared" si="28"/>
        <v>441.93600000000004</v>
      </c>
      <c r="AA26" s="24">
        <f>$P$26*AA39*$B$45</f>
        <v>698.808</v>
      </c>
      <c r="AB26" s="24">
        <f>$P$26*AB39*$B$45</f>
        <v>761.904</v>
      </c>
      <c r="AC26" s="24">
        <f>$P$26*AC39*$B$45</f>
        <v>749.892</v>
      </c>
      <c r="AD26" s="24">
        <f>$P$26*AD39*$B$45</f>
        <v>690.756</v>
      </c>
      <c r="AE26" s="24">
        <f>$P$26*AE39*$B$45</f>
        <v>624.624</v>
      </c>
      <c r="AF26" s="25" t="s">
        <v>22</v>
      </c>
      <c r="AG26" s="23">
        <v>7.580996589617279</v>
      </c>
      <c r="AH26" s="65">
        <v>0.11</v>
      </c>
      <c r="AI26" s="24">
        <f>$AH$26*AI39*$B$45</f>
        <v>73.92</v>
      </c>
      <c r="AJ26" s="24">
        <f>$AH$26*AJ39*$B$45</f>
        <v>72.864</v>
      </c>
      <c r="AK26" s="25" t="s">
        <v>22</v>
      </c>
      <c r="AL26" s="23">
        <v>7.580996589617279</v>
      </c>
      <c r="AM26" s="12">
        <v>0.25</v>
      </c>
      <c r="AN26" s="24">
        <f>$AM$26*AN39*$B$45</f>
        <v>1017</v>
      </c>
      <c r="AO26" s="25" t="s">
        <v>22</v>
      </c>
      <c r="AP26" s="23">
        <v>7.580996589617279</v>
      </c>
      <c r="AQ26" s="12">
        <v>0.25</v>
      </c>
      <c r="AR26" s="24">
        <f aca="true" t="shared" si="29" ref="AR26:AZ26">$AQ$26*AR39*$B$45</f>
        <v>1547.1000000000001</v>
      </c>
      <c r="AS26" s="24">
        <f t="shared" si="29"/>
        <v>1572.3000000000002</v>
      </c>
      <c r="AT26" s="24">
        <f t="shared" si="29"/>
        <v>1444.8000000000002</v>
      </c>
      <c r="AU26" s="24">
        <f t="shared" si="29"/>
        <v>1392.6</v>
      </c>
      <c r="AV26" s="24">
        <f t="shared" si="29"/>
        <v>1552.5</v>
      </c>
      <c r="AW26" s="24">
        <f t="shared" si="29"/>
        <v>1263.3000000000002</v>
      </c>
      <c r="AX26" s="24">
        <f t="shared" si="29"/>
        <v>1363.8000000000002</v>
      </c>
      <c r="AY26" s="24">
        <f t="shared" si="29"/>
        <v>2190.3</v>
      </c>
      <c r="AZ26" s="24">
        <f t="shared" si="29"/>
        <v>1550.6999999999998</v>
      </c>
      <c r="BA26" s="25" t="s">
        <v>22</v>
      </c>
      <c r="BB26" s="23">
        <v>0.1</v>
      </c>
      <c r="BC26" s="24">
        <f>$BB$26*BC39*$B$45</f>
        <v>792.48</v>
      </c>
      <c r="BD26" s="24">
        <f>$BB$26*BD39*$B$45</f>
        <v>623.4000000000001</v>
      </c>
    </row>
    <row r="27" spans="1:56" ht="27.75" customHeight="1">
      <c r="A27" s="94" t="s">
        <v>37</v>
      </c>
      <c r="B27" s="95"/>
      <c r="C27" s="95"/>
      <c r="D27" s="95"/>
      <c r="E27" s="95"/>
      <c r="F27" s="96"/>
      <c r="G27" s="13" t="s">
        <v>23</v>
      </c>
      <c r="H27" s="14">
        <v>2.067544524441076</v>
      </c>
      <c r="I27" s="12">
        <v>0.04</v>
      </c>
      <c r="J27" s="24">
        <f>$I$27*J39*$B$45</f>
        <v>21.696</v>
      </c>
      <c r="K27" s="24">
        <f>$I$27*K39*$B$45</f>
        <v>62.256</v>
      </c>
      <c r="L27" s="24">
        <f>$I$27*L39*$B$45</f>
        <v>107.328</v>
      </c>
      <c r="M27" s="24">
        <f>$I$27*M39*$B$45</f>
        <v>226.848</v>
      </c>
      <c r="N27" s="27" t="s">
        <v>23</v>
      </c>
      <c r="O27" s="29">
        <v>2.067544524441076</v>
      </c>
      <c r="P27" s="12">
        <v>0.04</v>
      </c>
      <c r="Q27" s="24">
        <f aca="true" t="shared" si="30" ref="Q27:Z27">$P$27*Q39*$B$45</f>
        <v>26.543999999999997</v>
      </c>
      <c r="R27" s="24">
        <f t="shared" si="30"/>
        <v>74.784</v>
      </c>
      <c r="S27" s="24">
        <f t="shared" si="30"/>
        <v>61.104</v>
      </c>
      <c r="T27" s="24">
        <f t="shared" si="30"/>
        <v>162.096</v>
      </c>
      <c r="U27" s="24">
        <f t="shared" si="30"/>
        <v>254.448</v>
      </c>
      <c r="V27" s="24">
        <f t="shared" si="30"/>
        <v>162.96</v>
      </c>
      <c r="W27" s="24">
        <f>$P$27*W39*$B$45</f>
        <v>159.312</v>
      </c>
      <c r="X27" s="24">
        <f>$P$27*X39*$B$45</f>
        <v>159.60000000000002</v>
      </c>
      <c r="Y27" s="24">
        <f t="shared" si="30"/>
        <v>161.76</v>
      </c>
      <c r="Z27" s="24">
        <f t="shared" si="30"/>
        <v>160.704</v>
      </c>
      <c r="AA27" s="24">
        <f>$P$27*AA39*$B$45</f>
        <v>254.11199999999997</v>
      </c>
      <c r="AB27" s="24">
        <f>$P$27*AB39*$B$45</f>
        <v>277.05600000000004</v>
      </c>
      <c r="AC27" s="24">
        <f>$P$27*AC39*$B$45</f>
        <v>272.688</v>
      </c>
      <c r="AD27" s="24">
        <f>$P$27*AD39*$B$45</f>
        <v>251.18399999999997</v>
      </c>
      <c r="AE27" s="24">
        <f>$P$27*AE39*$B$45</f>
        <v>227.13600000000002</v>
      </c>
      <c r="AF27" s="27" t="s">
        <v>23</v>
      </c>
      <c r="AG27" s="29">
        <v>2.067544524441076</v>
      </c>
      <c r="AH27" s="65">
        <v>0.04</v>
      </c>
      <c r="AI27" s="24">
        <f>$AH$27*AI39*$B$45</f>
        <v>26.880000000000003</v>
      </c>
      <c r="AJ27" s="24">
        <f>$AH$27*AJ39*$B$45</f>
        <v>26.496000000000002</v>
      </c>
      <c r="AK27" s="27" t="s">
        <v>23</v>
      </c>
      <c r="AL27" s="29">
        <v>2.067544524441076</v>
      </c>
      <c r="AM27" s="47">
        <v>0.04</v>
      </c>
      <c r="AN27" s="24">
        <f>$AM$27*AN39*$B$45</f>
        <v>162.72</v>
      </c>
      <c r="AO27" s="27" t="s">
        <v>23</v>
      </c>
      <c r="AP27" s="29">
        <v>2.067544524441076</v>
      </c>
      <c r="AQ27" s="47">
        <v>0.04</v>
      </c>
      <c r="AR27" s="24">
        <f aca="true" t="shared" si="31" ref="AR27:AZ27">$AQ$27*AR39*$B$45</f>
        <v>247.53600000000006</v>
      </c>
      <c r="AS27" s="24">
        <f t="shared" si="31"/>
        <v>251.56800000000004</v>
      </c>
      <c r="AT27" s="24">
        <f t="shared" si="31"/>
        <v>231.16800000000003</v>
      </c>
      <c r="AU27" s="24">
        <f t="shared" si="31"/>
        <v>222.81600000000003</v>
      </c>
      <c r="AV27" s="24">
        <f t="shared" si="31"/>
        <v>248.39999999999998</v>
      </c>
      <c r="AW27" s="24">
        <f t="shared" si="31"/>
        <v>202.12800000000001</v>
      </c>
      <c r="AX27" s="24">
        <f t="shared" si="31"/>
        <v>218.20800000000003</v>
      </c>
      <c r="AY27" s="24">
        <f t="shared" si="31"/>
        <v>350.448</v>
      </c>
      <c r="AZ27" s="24">
        <f t="shared" si="31"/>
        <v>248.11199999999997</v>
      </c>
      <c r="BA27" s="27" t="s">
        <v>23</v>
      </c>
      <c r="BB27" s="23">
        <v>0.04</v>
      </c>
      <c r="BC27" s="24">
        <f>$BB$27*BC39*$B$45</f>
        <v>316.992</v>
      </c>
      <c r="BD27" s="24">
        <f>$BB$27*BD39*$B$45</f>
        <v>249.36</v>
      </c>
    </row>
    <row r="28" spans="1:56" ht="68.25" customHeight="1">
      <c r="A28" s="94" t="s">
        <v>38</v>
      </c>
      <c r="B28" s="95"/>
      <c r="C28" s="95"/>
      <c r="D28" s="95"/>
      <c r="E28" s="95"/>
      <c r="F28" s="96"/>
      <c r="G28" s="9" t="s">
        <v>22</v>
      </c>
      <c r="H28" s="10">
        <v>23.776762031072376</v>
      </c>
      <c r="I28" s="12">
        <v>1.56</v>
      </c>
      <c r="J28" s="24">
        <f>$I$28*J39*$B$45</f>
        <v>846.144</v>
      </c>
      <c r="K28" s="24">
        <f>$I$28*K39*$B$45</f>
        <v>2427.984</v>
      </c>
      <c r="L28" s="24">
        <f>$I$28*L39*$B$45</f>
        <v>4185.792</v>
      </c>
      <c r="M28" s="24">
        <f>$I$28*M39*$B$45</f>
        <v>8847.072</v>
      </c>
      <c r="N28" s="25" t="s">
        <v>22</v>
      </c>
      <c r="O28" s="23">
        <v>23.776762031072376</v>
      </c>
      <c r="P28" s="12">
        <v>1.56</v>
      </c>
      <c r="Q28" s="24">
        <f aca="true" t="shared" si="32" ref="Q28:Z28">$P$28*Q39*$B$45</f>
        <v>1035.216</v>
      </c>
      <c r="R28" s="24">
        <f t="shared" si="32"/>
        <v>2916.5760000000005</v>
      </c>
      <c r="S28" s="24">
        <f t="shared" si="32"/>
        <v>2383.056</v>
      </c>
      <c r="T28" s="24">
        <f t="shared" si="32"/>
        <v>6321.744000000001</v>
      </c>
      <c r="U28" s="24">
        <f t="shared" si="32"/>
        <v>9923.472</v>
      </c>
      <c r="V28" s="24">
        <f t="shared" si="32"/>
        <v>6355.4400000000005</v>
      </c>
      <c r="W28" s="24">
        <f>$P$28*W39*$B$45</f>
        <v>6213.168</v>
      </c>
      <c r="X28" s="24">
        <f>$P$28*X39*$B$45</f>
        <v>6224.400000000001</v>
      </c>
      <c r="Y28" s="24">
        <f t="shared" si="32"/>
        <v>6308.64</v>
      </c>
      <c r="Z28" s="24">
        <f t="shared" si="32"/>
        <v>6267.456</v>
      </c>
      <c r="AA28" s="24">
        <f>$P$28*AA39*$B$45</f>
        <v>9910.368</v>
      </c>
      <c r="AB28" s="24">
        <f>$P$28*AB39*$B$45</f>
        <v>10805.184000000001</v>
      </c>
      <c r="AC28" s="24">
        <f>$P$28*AC39*$B$45</f>
        <v>10634.832000000002</v>
      </c>
      <c r="AD28" s="24">
        <f>$P$28*AD39*$B$45</f>
        <v>9796.176</v>
      </c>
      <c r="AE28" s="24">
        <f>$P$28*AE39*$B$45</f>
        <v>8858.304</v>
      </c>
      <c r="AF28" s="25" t="s">
        <v>22</v>
      </c>
      <c r="AG28" s="23">
        <v>23.776762031072376</v>
      </c>
      <c r="AH28" s="65">
        <v>1.56</v>
      </c>
      <c r="AI28" s="24">
        <f>$AH$28*AI39*$B$45</f>
        <v>1048.32</v>
      </c>
      <c r="AJ28" s="24">
        <f>$AH$28*AJ39*$B$45</f>
        <v>1033.344</v>
      </c>
      <c r="AK28" s="25" t="s">
        <v>22</v>
      </c>
      <c r="AL28" s="23">
        <v>23.776762031072376</v>
      </c>
      <c r="AM28" s="47">
        <v>5.21</v>
      </c>
      <c r="AN28" s="24">
        <f>$AM$28*AN39*$B$45</f>
        <v>21194.28</v>
      </c>
      <c r="AO28" s="25" t="s">
        <v>22</v>
      </c>
      <c r="AP28" s="23">
        <v>23.776762031072376</v>
      </c>
      <c r="AQ28" s="47">
        <v>5.21</v>
      </c>
      <c r="AR28" s="24">
        <f aca="true" t="shared" si="33" ref="AR28:AZ28">$AQ$28*AR39*$B$45</f>
        <v>32241.564</v>
      </c>
      <c r="AS28" s="24">
        <f t="shared" si="33"/>
        <v>32766.732000000004</v>
      </c>
      <c r="AT28" s="24">
        <f t="shared" si="33"/>
        <v>30109.631999999998</v>
      </c>
      <c r="AU28" s="24">
        <f t="shared" si="33"/>
        <v>29021.784</v>
      </c>
      <c r="AV28" s="24">
        <f t="shared" si="33"/>
        <v>32354.100000000002</v>
      </c>
      <c r="AW28" s="24">
        <f t="shared" si="33"/>
        <v>26327.172</v>
      </c>
      <c r="AX28" s="24">
        <f t="shared" si="33"/>
        <v>28421.591999999997</v>
      </c>
      <c r="AY28" s="24">
        <f t="shared" si="33"/>
        <v>45645.852</v>
      </c>
      <c r="AZ28" s="24">
        <f t="shared" si="33"/>
        <v>32316.588</v>
      </c>
      <c r="BA28" s="25" t="s">
        <v>22</v>
      </c>
      <c r="BB28" s="23">
        <v>0.55</v>
      </c>
      <c r="BC28" s="24">
        <f>$BB$28*BC39*$B$45</f>
        <v>4358.64</v>
      </c>
      <c r="BD28" s="24">
        <f>$BB$28*BD39*$B$45</f>
        <v>3428.7000000000003</v>
      </c>
    </row>
    <row r="29" spans="1:56" ht="12.75">
      <c r="A29" s="88" t="s">
        <v>24</v>
      </c>
      <c r="B29" s="89"/>
      <c r="C29" s="89"/>
      <c r="D29" s="89"/>
      <c r="E29" s="89"/>
      <c r="F29" s="90"/>
      <c r="G29" s="11"/>
      <c r="H29" s="6">
        <f>SUM(H30:H32)</f>
        <v>14.81716559302766</v>
      </c>
      <c r="I29" s="42">
        <f>SUM(I30:I35)</f>
        <v>3.1399999999999997</v>
      </c>
      <c r="J29" s="21">
        <f>SUM(J30:J35)</f>
        <v>1703.136</v>
      </c>
      <c r="K29" s="21">
        <f>SUM(K30:K35)</f>
        <v>4887.095999999999</v>
      </c>
      <c r="L29" s="21">
        <f>SUM(L30:L35)</f>
        <v>8425.248</v>
      </c>
      <c r="M29" s="31">
        <f>SUM(M30:M35)</f>
        <v>17807.568</v>
      </c>
      <c r="N29" s="26"/>
      <c r="O29" s="28">
        <f>SUM(O30:O32)</f>
        <v>14.81716559302766</v>
      </c>
      <c r="P29" s="42">
        <f>SUM(P30:P35)</f>
        <v>3.1399999999999997</v>
      </c>
      <c r="Q29" s="28">
        <f aca="true" t="shared" si="34" ref="Q29:Z29">SUM(Q30:Q35)</f>
        <v>2083.7039999999997</v>
      </c>
      <c r="R29" s="21">
        <f t="shared" si="34"/>
        <v>5870.544</v>
      </c>
      <c r="S29" s="21">
        <f t="shared" si="34"/>
        <v>4796.664000000001</v>
      </c>
      <c r="T29" s="28">
        <f t="shared" si="34"/>
        <v>12724.536</v>
      </c>
      <c r="U29" s="21">
        <f t="shared" si="34"/>
        <v>19974.168</v>
      </c>
      <c r="V29" s="28">
        <f t="shared" si="34"/>
        <v>12792.36</v>
      </c>
      <c r="W29" s="21">
        <f>SUM(W30:W35)</f>
        <v>12505.991999999998</v>
      </c>
      <c r="X29" s="28">
        <f>SUM(X30:X35)</f>
        <v>12528.599999999999</v>
      </c>
      <c r="Y29" s="21">
        <f t="shared" si="34"/>
        <v>12698.16</v>
      </c>
      <c r="Z29" s="28">
        <f t="shared" si="34"/>
        <v>12615.264000000001</v>
      </c>
      <c r="AA29" s="28">
        <f>SUM(AA30:AA35)</f>
        <v>19947.792</v>
      </c>
      <c r="AB29" s="21">
        <f>SUM(AB30:AB35)</f>
        <v>21748.896</v>
      </c>
      <c r="AC29" s="28">
        <f>SUM(AC30:AC35)</f>
        <v>21406.008</v>
      </c>
      <c r="AD29" s="21">
        <f>SUM(AD30:AD35)</f>
        <v>19717.943999999996</v>
      </c>
      <c r="AE29" s="28">
        <f>SUM(AE30:AE35)</f>
        <v>17830.176</v>
      </c>
      <c r="AF29" s="26"/>
      <c r="AG29" s="28">
        <f>SUM(AG30:AG32)</f>
        <v>14.81716559302766</v>
      </c>
      <c r="AH29" s="67">
        <f>SUM(AH30:AH35)</f>
        <v>3.1399999999999997</v>
      </c>
      <c r="AI29" s="31">
        <f>SUM(AI30:AI35)</f>
        <v>2110.08</v>
      </c>
      <c r="AJ29" s="31">
        <f>SUM(AJ30:AJ35)</f>
        <v>2079.936</v>
      </c>
      <c r="AK29" s="26"/>
      <c r="AL29" s="28">
        <f>SUM(AL30:AL32)</f>
        <v>14.81716559302766</v>
      </c>
      <c r="AM29" s="48">
        <f>SUM(AM30:AM35)</f>
        <v>2.85</v>
      </c>
      <c r="AN29" s="28">
        <f>SUM(AN30:AN35)</f>
        <v>11593.8</v>
      </c>
      <c r="AO29" s="26"/>
      <c r="AP29" s="28">
        <f>SUM(AP30:AP32)</f>
        <v>14.81716559302766</v>
      </c>
      <c r="AQ29" s="48">
        <f aca="true" t="shared" si="35" ref="AQ29:AZ29">SUM(AQ30:AQ35)</f>
        <v>2.85</v>
      </c>
      <c r="AR29" s="28">
        <f t="shared" si="35"/>
        <v>17636.940000000002</v>
      </c>
      <c r="AS29" s="28">
        <f t="shared" si="35"/>
        <v>17924.22</v>
      </c>
      <c r="AT29" s="28">
        <f t="shared" si="35"/>
        <v>16470.72</v>
      </c>
      <c r="AU29" s="28">
        <f t="shared" si="35"/>
        <v>15875.64</v>
      </c>
      <c r="AV29" s="28">
        <f t="shared" si="35"/>
        <v>17698.5</v>
      </c>
      <c r="AW29" s="28">
        <f t="shared" si="35"/>
        <v>14401.62</v>
      </c>
      <c r="AX29" s="28">
        <f t="shared" si="35"/>
        <v>15547.320000000002</v>
      </c>
      <c r="AY29" s="28">
        <f t="shared" si="35"/>
        <v>24969.42</v>
      </c>
      <c r="AZ29" s="28">
        <f t="shared" si="35"/>
        <v>17677.98</v>
      </c>
      <c r="BA29" s="26"/>
      <c r="BB29" s="28">
        <f>SUM(BB30:BB35)</f>
        <v>1.26</v>
      </c>
      <c r="BC29" s="21">
        <f>SUM(BC30:BC35)</f>
        <v>9985.248</v>
      </c>
      <c r="BD29" s="21">
        <f>SUM(BD30:BD35)</f>
        <v>7854.84</v>
      </c>
    </row>
    <row r="30" spans="1:56" ht="41.25" customHeight="1">
      <c r="A30" s="94" t="s">
        <v>39</v>
      </c>
      <c r="B30" s="95"/>
      <c r="C30" s="95"/>
      <c r="D30" s="95"/>
      <c r="E30" s="95"/>
      <c r="F30" s="96"/>
      <c r="G30" s="13" t="s">
        <v>25</v>
      </c>
      <c r="H30" s="14">
        <v>11.753978779840848</v>
      </c>
      <c r="I30" s="12">
        <v>1.46</v>
      </c>
      <c r="J30" s="30">
        <f>$I$30*J39*$B$45</f>
        <v>791.904</v>
      </c>
      <c r="K30" s="30">
        <f>$I$30*K39*$B$45</f>
        <v>2272.3439999999996</v>
      </c>
      <c r="L30" s="30">
        <f>$I$30*L39*$B$45</f>
        <v>3917.4719999999998</v>
      </c>
      <c r="M30" s="30">
        <f>$I$30*M39*$B$45</f>
        <v>8279.952</v>
      </c>
      <c r="N30" s="27" t="s">
        <v>25</v>
      </c>
      <c r="O30" s="29">
        <v>11.753978779840848</v>
      </c>
      <c r="P30" s="12">
        <v>1.46</v>
      </c>
      <c r="Q30" s="30">
        <f aca="true" t="shared" si="36" ref="Q30:Z30">$P$30*Q39*$B$45</f>
        <v>968.856</v>
      </c>
      <c r="R30" s="30">
        <f t="shared" si="36"/>
        <v>2729.616</v>
      </c>
      <c r="S30" s="30">
        <f t="shared" si="36"/>
        <v>2230.2960000000003</v>
      </c>
      <c r="T30" s="30">
        <f t="shared" si="36"/>
        <v>5916.504</v>
      </c>
      <c r="U30" s="30">
        <f t="shared" si="36"/>
        <v>9287.352</v>
      </c>
      <c r="V30" s="30">
        <f t="shared" si="36"/>
        <v>5948.04</v>
      </c>
      <c r="W30" s="30">
        <f>$P$30*W39*$B$45</f>
        <v>5814.887999999999</v>
      </c>
      <c r="X30" s="30">
        <f>$P$30*X39*$B$45</f>
        <v>5825.4</v>
      </c>
      <c r="Y30" s="30">
        <f t="shared" si="36"/>
        <v>5904.24</v>
      </c>
      <c r="Z30" s="30">
        <f t="shared" si="36"/>
        <v>5865.696</v>
      </c>
      <c r="AA30" s="30">
        <f>$P$30*AA39*$B$45</f>
        <v>9275.088</v>
      </c>
      <c r="AB30" s="30">
        <f>$P$30*AB39*$B$45</f>
        <v>10112.544</v>
      </c>
      <c r="AC30" s="30">
        <f>$P$30*AC39*$B$45</f>
        <v>9953.112000000001</v>
      </c>
      <c r="AD30" s="30">
        <f>$P$30*AD39*$B$45</f>
        <v>9168.215999999999</v>
      </c>
      <c r="AE30" s="30">
        <f>$P$30*AE39*$B$45</f>
        <v>8290.464</v>
      </c>
      <c r="AF30" s="27" t="s">
        <v>25</v>
      </c>
      <c r="AG30" s="29">
        <v>11.753978779840848</v>
      </c>
      <c r="AH30" s="65">
        <v>1.46</v>
      </c>
      <c r="AI30" s="24">
        <f>$AH$30*AI39*$B$45</f>
        <v>981.1199999999999</v>
      </c>
      <c r="AJ30" s="24">
        <f>$AH$30*AJ39*$B$45</f>
        <v>967.104</v>
      </c>
      <c r="AK30" s="27" t="s">
        <v>25</v>
      </c>
      <c r="AL30" s="29">
        <v>11.753978779840848</v>
      </c>
      <c r="AM30" s="47">
        <v>1.06</v>
      </c>
      <c r="AN30" s="24">
        <f>$AM$30*AN39*$B$45</f>
        <v>4312.08</v>
      </c>
      <c r="AO30" s="27" t="s">
        <v>25</v>
      </c>
      <c r="AP30" s="29">
        <v>11.753978779840848</v>
      </c>
      <c r="AQ30" s="47">
        <v>1.06</v>
      </c>
      <c r="AR30" s="24">
        <f aca="true" t="shared" si="37" ref="AR30:AZ30">$AQ$30*AR39*$B$45</f>
        <v>6559.704000000001</v>
      </c>
      <c r="AS30" s="24">
        <f t="shared" si="37"/>
        <v>6666.552000000001</v>
      </c>
      <c r="AT30" s="24">
        <f t="shared" si="37"/>
        <v>6125.952</v>
      </c>
      <c r="AU30" s="24">
        <f t="shared" si="37"/>
        <v>5904.624</v>
      </c>
      <c r="AV30" s="24">
        <f t="shared" si="37"/>
        <v>6582.6</v>
      </c>
      <c r="AW30" s="24">
        <f t="shared" si="37"/>
        <v>5356.392000000001</v>
      </c>
      <c r="AX30" s="24">
        <f t="shared" si="37"/>
        <v>5782.512000000001</v>
      </c>
      <c r="AY30" s="24">
        <f t="shared" si="37"/>
        <v>9286.872000000001</v>
      </c>
      <c r="AZ30" s="24">
        <f t="shared" si="37"/>
        <v>6574.968</v>
      </c>
      <c r="BA30" s="27" t="s">
        <v>25</v>
      </c>
      <c r="BB30" s="23">
        <v>0</v>
      </c>
      <c r="BC30" s="30">
        <f>$BB$30*BC39*$B$45</f>
        <v>0</v>
      </c>
      <c r="BD30" s="30">
        <f>$BB$30*BD39*$B$45</f>
        <v>0</v>
      </c>
    </row>
    <row r="31" spans="1:56" ht="16.5" customHeight="1">
      <c r="A31" s="97" t="s">
        <v>40</v>
      </c>
      <c r="B31" s="98"/>
      <c r="C31" s="98"/>
      <c r="D31" s="98"/>
      <c r="E31" s="98"/>
      <c r="F31" s="99"/>
      <c r="G31" s="13" t="s">
        <v>26</v>
      </c>
      <c r="H31" s="14">
        <v>2.2252747252747254</v>
      </c>
      <c r="I31" s="12">
        <v>0.72</v>
      </c>
      <c r="J31" s="30">
        <f>$I$31*J39*$B$45</f>
        <v>390.528</v>
      </c>
      <c r="K31" s="30">
        <f>$I$31*K39*$B$45</f>
        <v>1120.6079999999997</v>
      </c>
      <c r="L31" s="30">
        <f>$I$31*L39*$B$45</f>
        <v>1931.904</v>
      </c>
      <c r="M31" s="30">
        <f>$I$31*M39*$B$45</f>
        <v>4083.264</v>
      </c>
      <c r="N31" s="27" t="s">
        <v>26</v>
      </c>
      <c r="O31" s="29">
        <v>2.2252747252747254</v>
      </c>
      <c r="P31" s="12">
        <v>0.72</v>
      </c>
      <c r="Q31" s="30">
        <f aca="true" t="shared" si="38" ref="Q31:Z31">$P$31*Q39*$B$45</f>
        <v>477.7919999999999</v>
      </c>
      <c r="R31" s="30">
        <f t="shared" si="38"/>
        <v>1346.112</v>
      </c>
      <c r="S31" s="30">
        <f t="shared" si="38"/>
        <v>1099.8719999999998</v>
      </c>
      <c r="T31" s="30">
        <f t="shared" si="38"/>
        <v>2917.7279999999996</v>
      </c>
      <c r="U31" s="30">
        <f t="shared" si="38"/>
        <v>4580.064</v>
      </c>
      <c r="V31" s="30">
        <f t="shared" si="38"/>
        <v>2933.2799999999997</v>
      </c>
      <c r="W31" s="30">
        <f>$P$31*W39*$B$45</f>
        <v>2867.6159999999995</v>
      </c>
      <c r="X31" s="30">
        <f>$P$31*X39*$B$45</f>
        <v>2872.7999999999997</v>
      </c>
      <c r="Y31" s="30">
        <f t="shared" si="38"/>
        <v>2911.68</v>
      </c>
      <c r="Z31" s="30">
        <f t="shared" si="38"/>
        <v>2892.672</v>
      </c>
      <c r="AA31" s="30">
        <f>$P$31*AA39*$B$45</f>
        <v>4574.016</v>
      </c>
      <c r="AB31" s="30">
        <f>$P$31*AB39*$B$45</f>
        <v>4987.008</v>
      </c>
      <c r="AC31" s="30">
        <f>$P$31*AC39*$B$45</f>
        <v>4908.384</v>
      </c>
      <c r="AD31" s="30">
        <f>$P$31*AD39*$B$45</f>
        <v>4521.312</v>
      </c>
      <c r="AE31" s="30">
        <f>$P$31*AE39*$B$45</f>
        <v>4088.4479999999994</v>
      </c>
      <c r="AF31" s="27" t="s">
        <v>26</v>
      </c>
      <c r="AG31" s="29">
        <v>2.2252747252747254</v>
      </c>
      <c r="AH31" s="65">
        <v>0.72</v>
      </c>
      <c r="AI31" s="24">
        <f>$AH$31*AI39*$B$45</f>
        <v>483.84000000000003</v>
      </c>
      <c r="AJ31" s="24">
        <f>$AH$31*AJ39*$B$45</f>
        <v>476.928</v>
      </c>
      <c r="AK31" s="27" t="s">
        <v>26</v>
      </c>
      <c r="AL31" s="29">
        <v>2.2252747252747254</v>
      </c>
      <c r="AM31" s="47">
        <v>0.89</v>
      </c>
      <c r="AN31" s="24">
        <f>$AM$31*AN39*$B$45</f>
        <v>3620.5199999999995</v>
      </c>
      <c r="AO31" s="27" t="s">
        <v>26</v>
      </c>
      <c r="AP31" s="29">
        <v>2.2252747252747254</v>
      </c>
      <c r="AQ31" s="47">
        <v>0.89</v>
      </c>
      <c r="AR31" s="24">
        <f aca="true" t="shared" si="39" ref="AR31:AZ31">$AQ$31*AR39*$B$45</f>
        <v>5507.676000000001</v>
      </c>
      <c r="AS31" s="24">
        <f t="shared" si="39"/>
        <v>5597.388</v>
      </c>
      <c r="AT31" s="24">
        <f t="shared" si="39"/>
        <v>5143.488</v>
      </c>
      <c r="AU31" s="24">
        <f t="shared" si="39"/>
        <v>4957.656</v>
      </c>
      <c r="AV31" s="24">
        <f t="shared" si="39"/>
        <v>5526.9</v>
      </c>
      <c r="AW31" s="24">
        <f t="shared" si="39"/>
        <v>4497.348000000001</v>
      </c>
      <c r="AX31" s="24">
        <f t="shared" si="39"/>
        <v>4855.128000000001</v>
      </c>
      <c r="AY31" s="24">
        <f t="shared" si="39"/>
        <v>7797.468</v>
      </c>
      <c r="AZ31" s="24">
        <f t="shared" si="39"/>
        <v>5520.492</v>
      </c>
      <c r="BA31" s="27" t="s">
        <v>26</v>
      </c>
      <c r="BB31" s="23">
        <v>0.47</v>
      </c>
      <c r="BC31" s="30">
        <f>$BB$31*BC39*$B$45</f>
        <v>3724.656</v>
      </c>
      <c r="BD31" s="30">
        <f>$BB$31*BD39*$B$45</f>
        <v>2929.98</v>
      </c>
    </row>
    <row r="32" spans="1:56" ht="12.75">
      <c r="A32" s="51" t="s">
        <v>41</v>
      </c>
      <c r="B32" s="51"/>
      <c r="C32" s="51"/>
      <c r="D32" s="51"/>
      <c r="E32" s="51"/>
      <c r="F32" s="51"/>
      <c r="G32" s="9" t="s">
        <v>22</v>
      </c>
      <c r="H32" s="10">
        <v>0.8379120879120879</v>
      </c>
      <c r="I32" s="12">
        <v>0.64</v>
      </c>
      <c r="J32" s="30">
        <f>$I$32*J39*$B$45</f>
        <v>347.136</v>
      </c>
      <c r="K32" s="30">
        <f>$I$32*K39*$B$45</f>
        <v>996.096</v>
      </c>
      <c r="L32" s="30">
        <f>$I$32*L39*$B$45</f>
        <v>1717.248</v>
      </c>
      <c r="M32" s="30">
        <f>$I$32*M39*$B$45</f>
        <v>3629.568</v>
      </c>
      <c r="N32" s="25" t="s">
        <v>22</v>
      </c>
      <c r="O32" s="23">
        <v>0.8379120879120879</v>
      </c>
      <c r="P32" s="12">
        <v>0.64</v>
      </c>
      <c r="Q32" s="30">
        <f aca="true" t="shared" si="40" ref="Q32:Z32">$P$32*Q39*$B$45</f>
        <v>424.70399999999995</v>
      </c>
      <c r="R32" s="30">
        <f t="shared" si="40"/>
        <v>1196.544</v>
      </c>
      <c r="S32" s="30">
        <f t="shared" si="40"/>
        <v>977.664</v>
      </c>
      <c r="T32" s="30">
        <f t="shared" si="40"/>
        <v>2593.536</v>
      </c>
      <c r="U32" s="30">
        <f t="shared" si="40"/>
        <v>4071.168</v>
      </c>
      <c r="V32" s="30">
        <f t="shared" si="40"/>
        <v>2607.36</v>
      </c>
      <c r="W32" s="30">
        <f>$P$32*W39*$B$45</f>
        <v>2548.992</v>
      </c>
      <c r="X32" s="30">
        <f>$P$32*X39*$B$45</f>
        <v>2553.6000000000004</v>
      </c>
      <c r="Y32" s="30">
        <f t="shared" si="40"/>
        <v>2588.16</v>
      </c>
      <c r="Z32" s="30">
        <f t="shared" si="40"/>
        <v>2571.264</v>
      </c>
      <c r="AA32" s="30">
        <f>$P$32*AA39*$B$45</f>
        <v>4065.7919999999995</v>
      </c>
      <c r="AB32" s="30">
        <f>$P$32*AB39*$B$45</f>
        <v>4432.896000000001</v>
      </c>
      <c r="AC32" s="30">
        <f>$P$32*AC39*$B$45</f>
        <v>4363.008</v>
      </c>
      <c r="AD32" s="30">
        <f>$P$32*AD39*$B$45</f>
        <v>4018.9439999999995</v>
      </c>
      <c r="AE32" s="30">
        <f>$P$32*AE39*$B$45</f>
        <v>3634.1760000000004</v>
      </c>
      <c r="AF32" s="25" t="s">
        <v>22</v>
      </c>
      <c r="AG32" s="23">
        <v>0.8379120879120879</v>
      </c>
      <c r="AH32" s="65">
        <v>0.64</v>
      </c>
      <c r="AI32" s="24">
        <f>$AH$32*AI39*$B$45</f>
        <v>430.08000000000004</v>
      </c>
      <c r="AJ32" s="24">
        <f>$AH$32*AJ39*$B$45</f>
        <v>423.93600000000004</v>
      </c>
      <c r="AK32" s="25" t="s">
        <v>22</v>
      </c>
      <c r="AL32" s="23">
        <v>0.8379120879120879</v>
      </c>
      <c r="AM32" s="47">
        <v>0.58</v>
      </c>
      <c r="AN32" s="24">
        <f>$AM$32*AN39*$B$45</f>
        <v>2359.4399999999996</v>
      </c>
      <c r="AO32" s="25" t="s">
        <v>22</v>
      </c>
      <c r="AP32" s="23">
        <v>0.8379120879120879</v>
      </c>
      <c r="AQ32" s="47">
        <v>0.58</v>
      </c>
      <c r="AR32" s="24">
        <f aca="true" t="shared" si="41" ref="AR32:AZ32">$AQ$32*AR39*$B$45</f>
        <v>3589.272</v>
      </c>
      <c r="AS32" s="24">
        <f t="shared" si="41"/>
        <v>3647.736</v>
      </c>
      <c r="AT32" s="24">
        <f t="shared" si="41"/>
        <v>3351.9359999999997</v>
      </c>
      <c r="AU32" s="24">
        <f t="shared" si="41"/>
        <v>3230.832</v>
      </c>
      <c r="AV32" s="24">
        <f t="shared" si="41"/>
        <v>3601.7999999999997</v>
      </c>
      <c r="AW32" s="24">
        <f t="shared" si="41"/>
        <v>2930.8559999999998</v>
      </c>
      <c r="AX32" s="24">
        <f t="shared" si="41"/>
        <v>3164.016</v>
      </c>
      <c r="AY32" s="24">
        <f t="shared" si="41"/>
        <v>5081.495999999999</v>
      </c>
      <c r="AZ32" s="24">
        <f t="shared" si="41"/>
        <v>3597.624</v>
      </c>
      <c r="BA32" s="25" t="s">
        <v>22</v>
      </c>
      <c r="BB32" s="23">
        <v>0.47</v>
      </c>
      <c r="BC32" s="30">
        <f>$BB$32*BC39*$B$45</f>
        <v>3724.656</v>
      </c>
      <c r="BD32" s="30">
        <f>$BB$32*BD39*$B$45</f>
        <v>2929.98</v>
      </c>
    </row>
    <row r="33" spans="1:56" ht="12.75">
      <c r="A33" s="51" t="s">
        <v>48</v>
      </c>
      <c r="B33" s="51"/>
      <c r="C33" s="51"/>
      <c r="D33" s="51"/>
      <c r="E33" s="51"/>
      <c r="F33" s="51"/>
      <c r="G33" s="9" t="s">
        <v>22</v>
      </c>
      <c r="H33" s="10">
        <v>0.8379120879120879</v>
      </c>
      <c r="I33" s="12">
        <v>0.32</v>
      </c>
      <c r="J33" s="30">
        <f>$I$33*J39*$B$45</f>
        <v>173.568</v>
      </c>
      <c r="K33" s="30">
        <f>$I$33*K39*$B$45</f>
        <v>498.048</v>
      </c>
      <c r="L33" s="30">
        <f>$I$33*L39*$B$45</f>
        <v>858.624</v>
      </c>
      <c r="M33" s="30">
        <f>$I$33*M39*$B$45</f>
        <v>1814.784</v>
      </c>
      <c r="N33" s="25" t="s">
        <v>22</v>
      </c>
      <c r="O33" s="23">
        <v>0.8379120879120879</v>
      </c>
      <c r="P33" s="12">
        <v>0.32</v>
      </c>
      <c r="Q33" s="30">
        <f aca="true" t="shared" si="42" ref="Q33:Z33">$P$33*Q39*$B$45</f>
        <v>212.35199999999998</v>
      </c>
      <c r="R33" s="30">
        <f t="shared" si="42"/>
        <v>598.272</v>
      </c>
      <c r="S33" s="30">
        <f t="shared" si="42"/>
        <v>488.832</v>
      </c>
      <c r="T33" s="30">
        <f t="shared" si="42"/>
        <v>1296.768</v>
      </c>
      <c r="U33" s="30">
        <f t="shared" si="42"/>
        <v>2035.584</v>
      </c>
      <c r="V33" s="30">
        <f t="shared" si="42"/>
        <v>1303.68</v>
      </c>
      <c r="W33" s="30">
        <f>$P$33*W39*$B$45</f>
        <v>1274.496</v>
      </c>
      <c r="X33" s="30">
        <f>$P$33*X39*$B$45</f>
        <v>1276.8000000000002</v>
      </c>
      <c r="Y33" s="30">
        <f t="shared" si="42"/>
        <v>1294.08</v>
      </c>
      <c r="Z33" s="30">
        <f t="shared" si="42"/>
        <v>1285.632</v>
      </c>
      <c r="AA33" s="30">
        <f>$P$33*AA39*$B$45</f>
        <v>2032.8959999999997</v>
      </c>
      <c r="AB33" s="30">
        <f>$P$33*AB39*$B$45</f>
        <v>2216.4480000000003</v>
      </c>
      <c r="AC33" s="30">
        <f>$P$33*AC39*$B$45</f>
        <v>2181.504</v>
      </c>
      <c r="AD33" s="30">
        <f>$P$33*AD39*$B$45</f>
        <v>2009.4719999999998</v>
      </c>
      <c r="AE33" s="30">
        <f>$P$33*AE39*$B$45</f>
        <v>1817.0880000000002</v>
      </c>
      <c r="AF33" s="25" t="s">
        <v>22</v>
      </c>
      <c r="AG33" s="23">
        <v>0.8379120879120879</v>
      </c>
      <c r="AH33" s="65">
        <v>0.32</v>
      </c>
      <c r="AI33" s="24">
        <f>$AH$33*AI39*$B$45</f>
        <v>215.04000000000002</v>
      </c>
      <c r="AJ33" s="24">
        <f>$AH$33*AJ39*$B$45</f>
        <v>211.96800000000002</v>
      </c>
      <c r="AK33" s="25" t="s">
        <v>22</v>
      </c>
      <c r="AL33" s="23">
        <v>0.8379120879120879</v>
      </c>
      <c r="AM33" s="47">
        <v>0.32</v>
      </c>
      <c r="AN33" s="24">
        <f>$AM$33*AN39*$B$45</f>
        <v>1301.76</v>
      </c>
      <c r="AO33" s="25" t="s">
        <v>22</v>
      </c>
      <c r="AP33" s="23">
        <v>0.8379120879120879</v>
      </c>
      <c r="AQ33" s="47">
        <v>0.32</v>
      </c>
      <c r="AR33" s="24">
        <f aca="true" t="shared" si="43" ref="AR33:AZ33">$AQ$33*AR39*$B$45</f>
        <v>1980.2880000000005</v>
      </c>
      <c r="AS33" s="24">
        <f t="shared" si="43"/>
        <v>2012.5440000000003</v>
      </c>
      <c r="AT33" s="24">
        <f t="shared" si="43"/>
        <v>1849.3440000000003</v>
      </c>
      <c r="AU33" s="24">
        <f t="shared" si="43"/>
        <v>1782.5280000000002</v>
      </c>
      <c r="AV33" s="24">
        <f t="shared" si="43"/>
        <v>1987.1999999999998</v>
      </c>
      <c r="AW33" s="24">
        <f t="shared" si="43"/>
        <v>1617.0240000000001</v>
      </c>
      <c r="AX33" s="24">
        <f t="shared" si="43"/>
        <v>1745.6640000000002</v>
      </c>
      <c r="AY33" s="24">
        <f t="shared" si="43"/>
        <v>2803.584</v>
      </c>
      <c r="AZ33" s="24">
        <f t="shared" si="43"/>
        <v>1984.8959999999997</v>
      </c>
      <c r="BA33" s="25" t="s">
        <v>22</v>
      </c>
      <c r="BB33" s="23">
        <v>0.32</v>
      </c>
      <c r="BC33" s="30">
        <f>$BB$33*BC39*$B$45</f>
        <v>2535.936</v>
      </c>
      <c r="BD33" s="30">
        <f>$BB$33*BD39*$B$45</f>
        <v>1994.88</v>
      </c>
    </row>
    <row r="34" spans="1:56" ht="12.75">
      <c r="A34" s="51" t="s">
        <v>49</v>
      </c>
      <c r="B34" s="51"/>
      <c r="C34" s="51"/>
      <c r="D34" s="51"/>
      <c r="E34" s="51"/>
      <c r="F34" s="51"/>
      <c r="G34" s="9" t="s">
        <v>22</v>
      </c>
      <c r="H34" s="10">
        <v>0.8379120879120879</v>
      </c>
      <c r="I34" s="12">
        <v>0</v>
      </c>
      <c r="J34" s="30">
        <f>$I$34*J39*$B$45</f>
        <v>0</v>
      </c>
      <c r="K34" s="30">
        <f>$I$34*K39*$B$45</f>
        <v>0</v>
      </c>
      <c r="L34" s="30">
        <f>$I$34*L39*$B$45</f>
        <v>0</v>
      </c>
      <c r="M34" s="30">
        <f>$I$34*M39*$B$45</f>
        <v>0</v>
      </c>
      <c r="N34" s="25" t="s">
        <v>22</v>
      </c>
      <c r="O34" s="23">
        <v>0.8379120879120879</v>
      </c>
      <c r="P34" s="12">
        <v>0</v>
      </c>
      <c r="Q34" s="30">
        <f aca="true" t="shared" si="44" ref="Q34:Z34">$P$34*Q39*$B$45</f>
        <v>0</v>
      </c>
      <c r="R34" s="30">
        <f t="shared" si="44"/>
        <v>0</v>
      </c>
      <c r="S34" s="30">
        <f t="shared" si="44"/>
        <v>0</v>
      </c>
      <c r="T34" s="30">
        <f t="shared" si="44"/>
        <v>0</v>
      </c>
      <c r="U34" s="30">
        <f t="shared" si="44"/>
        <v>0</v>
      </c>
      <c r="V34" s="30">
        <f t="shared" si="44"/>
        <v>0</v>
      </c>
      <c r="W34" s="30">
        <f>$P$34*W39*$B$45</f>
        <v>0</v>
      </c>
      <c r="X34" s="30">
        <f>$P$34*X39*$B$45</f>
        <v>0</v>
      </c>
      <c r="Y34" s="30">
        <f t="shared" si="44"/>
        <v>0</v>
      </c>
      <c r="Z34" s="30">
        <f t="shared" si="44"/>
        <v>0</v>
      </c>
      <c r="AA34" s="30">
        <f>$P$34*AA39*$B$45</f>
        <v>0</v>
      </c>
      <c r="AB34" s="30">
        <f>$P$34*AB39*$B$45</f>
        <v>0</v>
      </c>
      <c r="AC34" s="30">
        <f>$P$34*AC39*$B$45</f>
        <v>0</v>
      </c>
      <c r="AD34" s="30">
        <f>$P$34*AD39*$B$45</f>
        <v>0</v>
      </c>
      <c r="AE34" s="30">
        <f>$P$34*AE39*$B$45</f>
        <v>0</v>
      </c>
      <c r="AF34" s="25" t="s">
        <v>22</v>
      </c>
      <c r="AG34" s="23">
        <v>0.8379120879120879</v>
      </c>
      <c r="AH34" s="65">
        <v>0</v>
      </c>
      <c r="AI34" s="24">
        <f>$AH$34*AI39*$B$45</f>
        <v>0</v>
      </c>
      <c r="AJ34" s="24">
        <f>$AH$34*AJ39*$B$45</f>
        <v>0</v>
      </c>
      <c r="AK34" s="25" t="s">
        <v>22</v>
      </c>
      <c r="AL34" s="23">
        <v>0.8379120879120879</v>
      </c>
      <c r="AM34" s="47">
        <v>0</v>
      </c>
      <c r="AN34" s="24">
        <f>$AM$34*AN39*$B$45</f>
        <v>0</v>
      </c>
      <c r="AO34" s="25" t="s">
        <v>22</v>
      </c>
      <c r="AP34" s="23">
        <v>0.8379120879120879</v>
      </c>
      <c r="AQ34" s="47">
        <v>0</v>
      </c>
      <c r="AR34" s="24">
        <f aca="true" t="shared" si="45" ref="AR34:AZ34">$AM$34*AR39*$B$45</f>
        <v>0</v>
      </c>
      <c r="AS34" s="24">
        <f t="shared" si="45"/>
        <v>0</v>
      </c>
      <c r="AT34" s="24">
        <f t="shared" si="45"/>
        <v>0</v>
      </c>
      <c r="AU34" s="24">
        <f t="shared" si="45"/>
        <v>0</v>
      </c>
      <c r="AV34" s="24">
        <f t="shared" si="45"/>
        <v>0</v>
      </c>
      <c r="AW34" s="24">
        <f t="shared" si="45"/>
        <v>0</v>
      </c>
      <c r="AX34" s="24">
        <f t="shared" si="45"/>
        <v>0</v>
      </c>
      <c r="AY34" s="24">
        <f t="shared" si="45"/>
        <v>0</v>
      </c>
      <c r="AZ34" s="24">
        <f t="shared" si="45"/>
        <v>0</v>
      </c>
      <c r="BA34" s="25" t="s">
        <v>22</v>
      </c>
      <c r="BB34" s="23">
        <v>0</v>
      </c>
      <c r="BC34" s="30">
        <f>$BB$34*BC39*$B$45</f>
        <v>0</v>
      </c>
      <c r="BD34" s="30">
        <f>$BB$34*BD39*$B$45</f>
        <v>0</v>
      </c>
    </row>
    <row r="35" spans="1:56" ht="12.75">
      <c r="A35" s="51" t="s">
        <v>50</v>
      </c>
      <c r="B35" s="51"/>
      <c r="C35" s="51"/>
      <c r="D35" s="51"/>
      <c r="E35" s="51"/>
      <c r="F35" s="51"/>
      <c r="G35" s="9" t="s">
        <v>22</v>
      </c>
      <c r="H35" s="10">
        <v>0.8379120879120879</v>
      </c>
      <c r="I35" s="12">
        <v>0</v>
      </c>
      <c r="J35" s="30">
        <f>$I$35*J39*$B$45</f>
        <v>0</v>
      </c>
      <c r="K35" s="30">
        <f>$I$35*K39*$B$45</f>
        <v>0</v>
      </c>
      <c r="L35" s="30">
        <f>$I$35*L39*$B$45</f>
        <v>0</v>
      </c>
      <c r="M35" s="30">
        <f>$I$35*M39*$B$45</f>
        <v>0</v>
      </c>
      <c r="N35" s="25" t="s">
        <v>22</v>
      </c>
      <c r="O35" s="23">
        <v>0.8379120879120879</v>
      </c>
      <c r="P35" s="12">
        <v>0</v>
      </c>
      <c r="Q35" s="30">
        <f aca="true" t="shared" si="46" ref="Q35:Z35">$P$35*Q39*$B$45</f>
        <v>0</v>
      </c>
      <c r="R35" s="30">
        <f t="shared" si="46"/>
        <v>0</v>
      </c>
      <c r="S35" s="30">
        <f t="shared" si="46"/>
        <v>0</v>
      </c>
      <c r="T35" s="30">
        <f t="shared" si="46"/>
        <v>0</v>
      </c>
      <c r="U35" s="30">
        <f t="shared" si="46"/>
        <v>0</v>
      </c>
      <c r="V35" s="30">
        <f t="shared" si="46"/>
        <v>0</v>
      </c>
      <c r="W35" s="30">
        <f>$P$35*W39*$B$45</f>
        <v>0</v>
      </c>
      <c r="X35" s="30">
        <f>$P$35*X39*$B$45</f>
        <v>0</v>
      </c>
      <c r="Y35" s="30">
        <f t="shared" si="46"/>
        <v>0</v>
      </c>
      <c r="Z35" s="30">
        <f t="shared" si="46"/>
        <v>0</v>
      </c>
      <c r="AA35" s="30">
        <f>$P$35*AA39*$B$45</f>
        <v>0</v>
      </c>
      <c r="AB35" s="30">
        <f>$P$35*AB39*$B$45</f>
        <v>0</v>
      </c>
      <c r="AC35" s="30">
        <f>$P$35*AC39*$B$45</f>
        <v>0</v>
      </c>
      <c r="AD35" s="30">
        <f>$P$35*AD39*$B$45</f>
        <v>0</v>
      </c>
      <c r="AE35" s="30">
        <f>$P$35*AE39*$B$45</f>
        <v>0</v>
      </c>
      <c r="AF35" s="25" t="s">
        <v>22</v>
      </c>
      <c r="AG35" s="23">
        <v>0.8379120879120879</v>
      </c>
      <c r="AH35" s="65">
        <v>0</v>
      </c>
      <c r="AI35" s="24">
        <f>$AH$35*AI39*$B$45</f>
        <v>0</v>
      </c>
      <c r="AJ35" s="24">
        <f>$AH$35*AJ39*$B$45</f>
        <v>0</v>
      </c>
      <c r="AK35" s="25" t="s">
        <v>22</v>
      </c>
      <c r="AL35" s="23">
        <v>0.8379120879120879</v>
      </c>
      <c r="AM35" s="47">
        <v>0</v>
      </c>
      <c r="AN35" s="24">
        <f>$AM$35*AN39*$B$45</f>
        <v>0</v>
      </c>
      <c r="AO35" s="25" t="s">
        <v>22</v>
      </c>
      <c r="AP35" s="23">
        <v>0.8379120879120879</v>
      </c>
      <c r="AQ35" s="47">
        <v>0</v>
      </c>
      <c r="AR35" s="24">
        <f aca="true" t="shared" si="47" ref="AR35:AZ35">$AM$35*AR39*$B$45</f>
        <v>0</v>
      </c>
      <c r="AS35" s="24">
        <f t="shared" si="47"/>
        <v>0</v>
      </c>
      <c r="AT35" s="24">
        <f t="shared" si="47"/>
        <v>0</v>
      </c>
      <c r="AU35" s="24">
        <f t="shared" si="47"/>
        <v>0</v>
      </c>
      <c r="AV35" s="24">
        <f t="shared" si="47"/>
        <v>0</v>
      </c>
      <c r="AW35" s="24">
        <f t="shared" si="47"/>
        <v>0</v>
      </c>
      <c r="AX35" s="24">
        <f t="shared" si="47"/>
        <v>0</v>
      </c>
      <c r="AY35" s="24">
        <f t="shared" si="47"/>
        <v>0</v>
      </c>
      <c r="AZ35" s="24">
        <f t="shared" si="47"/>
        <v>0</v>
      </c>
      <c r="BA35" s="25" t="s">
        <v>22</v>
      </c>
      <c r="BB35" s="23">
        <v>0</v>
      </c>
      <c r="BC35" s="30">
        <f>$BB$35*BC39*$B$45</f>
        <v>0</v>
      </c>
      <c r="BD35" s="30">
        <f>$BB$35*BD39*$B$45</f>
        <v>0</v>
      </c>
    </row>
    <row r="36" spans="1:56" ht="12.75">
      <c r="A36" s="72" t="s">
        <v>42</v>
      </c>
      <c r="B36" s="73"/>
      <c r="C36" s="73"/>
      <c r="D36" s="73"/>
      <c r="E36" s="73"/>
      <c r="F36" s="74"/>
      <c r="G36" s="11"/>
      <c r="H36" s="6">
        <f>SUM(H38:H40)</f>
        <v>114.22570239999999</v>
      </c>
      <c r="I36" s="42">
        <v>0</v>
      </c>
      <c r="J36" s="31">
        <f>$I$36*J39*$B$45</f>
        <v>0</v>
      </c>
      <c r="K36" s="31">
        <f>$I$36*K39*$B$45</f>
        <v>0</v>
      </c>
      <c r="L36" s="31">
        <f>$I$36*L39*$B$45</f>
        <v>0</v>
      </c>
      <c r="M36" s="31">
        <f>$I$36*M39*$B$45</f>
        <v>0</v>
      </c>
      <c r="N36" s="26"/>
      <c r="O36" s="28">
        <f>SUM(O38:O40)</f>
        <v>114.22570239999999</v>
      </c>
      <c r="P36" s="42">
        <v>0.62</v>
      </c>
      <c r="Q36" s="31">
        <f aca="true" t="shared" si="48" ref="Q36:Z36">$P$36*Q39*$B$45</f>
        <v>411.432</v>
      </c>
      <c r="R36" s="31">
        <f t="shared" si="48"/>
        <v>1159.152</v>
      </c>
      <c r="S36" s="31">
        <f t="shared" si="48"/>
        <v>947.1120000000001</v>
      </c>
      <c r="T36" s="31">
        <f t="shared" si="48"/>
        <v>2512.488</v>
      </c>
      <c r="U36" s="31">
        <f t="shared" si="48"/>
        <v>3943.9440000000004</v>
      </c>
      <c r="V36" s="31">
        <f t="shared" si="48"/>
        <v>2525.88</v>
      </c>
      <c r="W36" s="31">
        <f>$P$36*W39*$B$45</f>
        <v>2469.336</v>
      </c>
      <c r="X36" s="31">
        <f>$P$36*X39*$B$45</f>
        <v>2473.8</v>
      </c>
      <c r="Y36" s="31">
        <f t="shared" si="48"/>
        <v>2507.2799999999997</v>
      </c>
      <c r="Z36" s="31">
        <f t="shared" si="48"/>
        <v>2490.912</v>
      </c>
      <c r="AA36" s="31">
        <f>$P$36*AA39*$B$45</f>
        <v>3938.736</v>
      </c>
      <c r="AB36" s="31">
        <f>$P$36*AB39*$B$45</f>
        <v>4294.368</v>
      </c>
      <c r="AC36" s="31">
        <f>$P$36*AC39*$B$45</f>
        <v>4226.664000000001</v>
      </c>
      <c r="AD36" s="31">
        <f>$P$36*AD39*$B$45</f>
        <v>3893.352</v>
      </c>
      <c r="AE36" s="31">
        <f>$P$36*AE39*$B$45</f>
        <v>3520.608</v>
      </c>
      <c r="AF36" s="26"/>
      <c r="AG36" s="28">
        <f>SUM(AG38:AG40)</f>
        <v>62.812761892231904</v>
      </c>
      <c r="AH36" s="67">
        <v>0.62</v>
      </c>
      <c r="AI36" s="31">
        <v>0</v>
      </c>
      <c r="AJ36" s="31">
        <f>$AH$36*AJ39*$B$45</f>
        <v>410.68800000000005</v>
      </c>
      <c r="AK36" s="26"/>
      <c r="AL36" s="28">
        <f>SUM(AL38:AL40)</f>
        <v>114.22570239999999</v>
      </c>
      <c r="AM36" s="48">
        <v>0</v>
      </c>
      <c r="AN36" s="31">
        <f>$AM$36*AN39*$B$45</f>
        <v>0</v>
      </c>
      <c r="AO36" s="26"/>
      <c r="AP36" s="28">
        <f>SUM(AP38:AP40)</f>
        <v>114.22570239999999</v>
      </c>
      <c r="AQ36" s="48">
        <v>0.62</v>
      </c>
      <c r="AR36" s="31">
        <f aca="true" t="shared" si="49" ref="AR36:AZ36">$AQ$36*AR39*$B$45</f>
        <v>3836.8080000000004</v>
      </c>
      <c r="AS36" s="31">
        <f t="shared" si="49"/>
        <v>3899.304</v>
      </c>
      <c r="AT36" s="31">
        <f t="shared" si="49"/>
        <v>3583.104</v>
      </c>
      <c r="AU36" s="31">
        <f t="shared" si="49"/>
        <v>3453.6479999999997</v>
      </c>
      <c r="AV36" s="31">
        <f t="shared" si="49"/>
        <v>3850.2000000000003</v>
      </c>
      <c r="AW36" s="31">
        <f t="shared" si="49"/>
        <v>3132.984</v>
      </c>
      <c r="AX36" s="31">
        <f t="shared" si="49"/>
        <v>3382.224</v>
      </c>
      <c r="AY36" s="31">
        <f t="shared" si="49"/>
        <v>5431.944</v>
      </c>
      <c r="AZ36" s="31">
        <f t="shared" si="49"/>
        <v>3845.736</v>
      </c>
      <c r="BA36" s="26"/>
      <c r="BB36" s="28">
        <v>0.62</v>
      </c>
      <c r="BC36" s="31">
        <v>0</v>
      </c>
      <c r="BD36" s="31">
        <v>0</v>
      </c>
    </row>
    <row r="37" spans="1:56" ht="12.75">
      <c r="A37" s="52" t="s">
        <v>47</v>
      </c>
      <c r="B37" s="53"/>
      <c r="C37" s="53"/>
      <c r="D37" s="53"/>
      <c r="E37" s="53"/>
      <c r="F37" s="54"/>
      <c r="G37" s="11"/>
      <c r="H37" s="6"/>
      <c r="I37" s="42">
        <v>1.21</v>
      </c>
      <c r="J37" s="31">
        <f>$I$37*J39*$B$45</f>
        <v>656.304</v>
      </c>
      <c r="K37" s="31">
        <f>$I$37*K39*$B$45</f>
        <v>1883.2439999999997</v>
      </c>
      <c r="L37" s="31">
        <f>$I$37*L39*$B$45</f>
        <v>3246.6719999999996</v>
      </c>
      <c r="M37" s="31">
        <f>$I$37*M39*$B$45</f>
        <v>6862.152</v>
      </c>
      <c r="N37" s="26"/>
      <c r="O37" s="28"/>
      <c r="P37" s="42">
        <v>1.21</v>
      </c>
      <c r="Q37" s="31">
        <f aca="true" t="shared" si="50" ref="Q37:Z37">$P$37*Q39*$B$45</f>
        <v>802.9559999999999</v>
      </c>
      <c r="R37" s="31">
        <f t="shared" si="50"/>
        <v>2262.216</v>
      </c>
      <c r="S37" s="31">
        <f t="shared" si="50"/>
        <v>1848.3959999999997</v>
      </c>
      <c r="T37" s="31">
        <f t="shared" si="50"/>
        <v>4903.4039999999995</v>
      </c>
      <c r="U37" s="31">
        <f t="shared" si="50"/>
        <v>7697.052000000001</v>
      </c>
      <c r="V37" s="31">
        <f t="shared" si="50"/>
        <v>4929.54</v>
      </c>
      <c r="W37" s="31">
        <f>$P$37*W39*$B$45</f>
        <v>4819.187999999999</v>
      </c>
      <c r="X37" s="31">
        <f>$P$37*X39*$B$45</f>
        <v>4827.9</v>
      </c>
      <c r="Y37" s="31">
        <f t="shared" si="50"/>
        <v>4893.24</v>
      </c>
      <c r="Z37" s="31">
        <f t="shared" si="50"/>
        <v>4861.296</v>
      </c>
      <c r="AA37" s="31">
        <f>$P$37*AA39*$B$45</f>
        <v>7686.887999999999</v>
      </c>
      <c r="AB37" s="31">
        <f>$P$37*AB39*$B$45</f>
        <v>8380.944</v>
      </c>
      <c r="AC37" s="31">
        <f>$P$37*AC39*$B$45</f>
        <v>8248.812</v>
      </c>
      <c r="AD37" s="31">
        <f>$P$37*AD39*$B$45</f>
        <v>7598.315999999999</v>
      </c>
      <c r="AE37" s="31">
        <f>$P$37*AE39*$B$45</f>
        <v>6870.864</v>
      </c>
      <c r="AF37" s="26"/>
      <c r="AG37" s="28"/>
      <c r="AH37" s="67">
        <v>1.21</v>
      </c>
      <c r="AI37" s="31">
        <f>$AH$37*AI39*$B$45</f>
        <v>813.1199999999999</v>
      </c>
      <c r="AJ37" s="31">
        <f>$AH$37*AJ39*$B$45</f>
        <v>801.504</v>
      </c>
      <c r="AK37" s="26"/>
      <c r="AL37" s="28"/>
      <c r="AM37" s="48">
        <v>1.09</v>
      </c>
      <c r="AN37" s="31">
        <f>$AM$37*AN39*$B$45</f>
        <v>4434.120000000001</v>
      </c>
      <c r="AO37" s="26"/>
      <c r="AP37" s="28"/>
      <c r="AQ37" s="48">
        <v>1.09</v>
      </c>
      <c r="AR37" s="31">
        <f aca="true" t="shared" si="51" ref="AR37:AZ37">$AQ$37*AR39*$B$45</f>
        <v>6745.356000000001</v>
      </c>
      <c r="AS37" s="31">
        <f t="shared" si="51"/>
        <v>6855.228000000001</v>
      </c>
      <c r="AT37" s="31">
        <f t="shared" si="51"/>
        <v>6299.328000000001</v>
      </c>
      <c r="AU37" s="31">
        <f t="shared" si="51"/>
        <v>6071.736</v>
      </c>
      <c r="AV37" s="31">
        <f t="shared" si="51"/>
        <v>6768.900000000001</v>
      </c>
      <c r="AW37" s="31">
        <f t="shared" si="51"/>
        <v>5507.988000000001</v>
      </c>
      <c r="AX37" s="31">
        <f t="shared" si="51"/>
        <v>5946.168000000001</v>
      </c>
      <c r="AY37" s="31">
        <f t="shared" si="51"/>
        <v>9549.708</v>
      </c>
      <c r="AZ37" s="31">
        <f t="shared" si="51"/>
        <v>6761.052000000001</v>
      </c>
      <c r="BA37" s="26"/>
      <c r="BB37" s="42">
        <v>0.95</v>
      </c>
      <c r="BC37" s="31">
        <f>$BB$37*BC39*$B$45</f>
        <v>7528.5599999999995</v>
      </c>
      <c r="BD37" s="31">
        <f>$BB$37*BD39*$B$45</f>
        <v>5922.299999999999</v>
      </c>
    </row>
    <row r="38" spans="1:60" ht="12.75">
      <c r="A38" s="15" t="s">
        <v>27</v>
      </c>
      <c r="B38" s="15"/>
      <c r="C38" s="15"/>
      <c r="D38" s="15"/>
      <c r="E38" s="15"/>
      <c r="F38" s="15"/>
      <c r="G38" s="15"/>
      <c r="H38" s="16">
        <f>H29+H24+H15+H10</f>
        <v>99.99999999999999</v>
      </c>
      <c r="I38" s="43"/>
      <c r="J38" s="21">
        <f>J29+J24+J15+J10+J36+J37</f>
        <v>8206.512</v>
      </c>
      <c r="K38" s="21">
        <f>K29+K24+K15+K10+K36+K37</f>
        <v>23548.331999999995</v>
      </c>
      <c r="L38" s="21">
        <f>L29+L24+L15+L10+L36+L37</f>
        <v>40596.816</v>
      </c>
      <c r="M38" s="21">
        <f>M29+M24+M15+M10+M36+M37</f>
        <v>85805.256</v>
      </c>
      <c r="N38" s="32"/>
      <c r="O38" s="33">
        <f>O29+O24+O15+O10</f>
        <v>99.99999999999999</v>
      </c>
      <c r="P38" s="43"/>
      <c r="Q38" s="21">
        <f aca="true" t="shared" si="52" ref="Q38:Z38">Q29+Q24+Q15+Q10+Q36+Q37</f>
        <v>10451.7</v>
      </c>
      <c r="R38" s="21">
        <f t="shared" si="52"/>
        <v>29446.200000000004</v>
      </c>
      <c r="S38" s="21">
        <f t="shared" si="52"/>
        <v>24059.7</v>
      </c>
      <c r="T38" s="21">
        <f t="shared" si="52"/>
        <v>63825.299999999996</v>
      </c>
      <c r="U38" s="21">
        <f t="shared" si="52"/>
        <v>100188.90000000001</v>
      </c>
      <c r="V38" s="21">
        <f t="shared" si="52"/>
        <v>64165.5</v>
      </c>
      <c r="W38" s="21">
        <f>W29+W24+W15+W10+W36+W37</f>
        <v>62729.100000000006</v>
      </c>
      <c r="X38" s="21">
        <f>X29+X24+X15+X10+X36+X37</f>
        <v>62842.50000000001</v>
      </c>
      <c r="Y38" s="21">
        <f t="shared" si="52"/>
        <v>63693</v>
      </c>
      <c r="Z38" s="21">
        <f t="shared" si="52"/>
        <v>63277.200000000004</v>
      </c>
      <c r="AA38" s="21">
        <f>AA29+AA24+AA15+AA10+AA36+AA37</f>
        <v>100056.6</v>
      </c>
      <c r="AB38" s="21">
        <f>AB29+AB24+AB15+AB10+AB36+AB37</f>
        <v>109090.80000000002</v>
      </c>
      <c r="AC38" s="21">
        <f>AC29+AC24+AC15+AC10+AC36+AC37</f>
        <v>107370.90000000001</v>
      </c>
      <c r="AD38" s="21">
        <f>AD29+AD24+AD15+AD10+AD36+AD37</f>
        <v>98903.69999999998</v>
      </c>
      <c r="AE38" s="21">
        <f>AE29+AE24+AE15+AE10+AE36+AE37</f>
        <v>89434.80000000002</v>
      </c>
      <c r="AF38" s="32"/>
      <c r="AG38" s="33">
        <f>AG29+AG24+AG15+AG10</f>
        <v>48.58705949223191</v>
      </c>
      <c r="AH38" s="68"/>
      <c r="AI38" s="21">
        <f>AI29+AI24+AI15+AI10+AI36+AI37</f>
        <v>10167.36</v>
      </c>
      <c r="AJ38" s="21">
        <f>AJ29+AJ24+AJ15+AJ10+AJ36+AJ37</f>
        <v>10432.800000000001</v>
      </c>
      <c r="AK38" s="32"/>
      <c r="AL38" s="33">
        <f>AL29+AL24+AL15+AL10</f>
        <v>99.99999999999999</v>
      </c>
      <c r="AM38" s="48"/>
      <c r="AN38" s="21">
        <f>AN29+AN24+AN15+AN10+AN36+AN37</f>
        <v>60572.52000000001</v>
      </c>
      <c r="AO38" s="32"/>
      <c r="AP38" s="33">
        <f>AP29+AP24+AP15+AP10</f>
        <v>99.99999999999999</v>
      </c>
      <c r="AQ38" s="48"/>
      <c r="AR38" s="21">
        <f aca="true" t="shared" si="53" ref="AR38:AZ38">AR29+AR24+AR15+AR10+AR36+AR37</f>
        <v>95982.08400000002</v>
      </c>
      <c r="AS38" s="21">
        <f t="shared" si="53"/>
        <v>97545.49200000003</v>
      </c>
      <c r="AT38" s="21">
        <f t="shared" si="53"/>
        <v>89635.39200000002</v>
      </c>
      <c r="AU38" s="21">
        <f t="shared" si="53"/>
        <v>86396.904</v>
      </c>
      <c r="AV38" s="21">
        <f t="shared" si="53"/>
        <v>96317.09999999999</v>
      </c>
      <c r="AW38" s="21">
        <f t="shared" si="53"/>
        <v>78375.132</v>
      </c>
      <c r="AX38" s="21">
        <f t="shared" si="53"/>
        <v>84610.15200000002</v>
      </c>
      <c r="AY38" s="21">
        <f t="shared" si="53"/>
        <v>135886.212</v>
      </c>
      <c r="AZ38" s="21">
        <f t="shared" si="53"/>
        <v>96205.428</v>
      </c>
      <c r="BA38" s="32"/>
      <c r="BB38" s="20"/>
      <c r="BC38" s="21">
        <f>BC29+BC24+BC15+BC10+BC36+BC37</f>
        <v>85429.344</v>
      </c>
      <c r="BD38" s="21">
        <f>BD29+BD24+BD15+BD10+BD36+BD37</f>
        <v>67202.52</v>
      </c>
      <c r="BF38" s="39">
        <f>J38+K38+L38+M38+Q38+R38+S38+T38+U38+V38+W38+X38+Y38+Z38+AA38+AB38+AC38+AD38+AE38+AI38+AJ38+AN38+AR38+AS38+AT38+AU38+AV38+AW38+AX38+AY38+AZ38+BC38+BD38</f>
        <v>2302451.2560000005</v>
      </c>
      <c r="BH38" s="1">
        <f>BF38/12*0.05</f>
        <v>9593.546900000003</v>
      </c>
    </row>
    <row r="39" spans="1:56" ht="12.75">
      <c r="A39" s="15" t="s">
        <v>28</v>
      </c>
      <c r="B39" s="15"/>
      <c r="C39" s="15"/>
      <c r="D39" s="15"/>
      <c r="E39" s="15"/>
      <c r="F39" s="15"/>
      <c r="G39" s="15"/>
      <c r="H39" s="15"/>
      <c r="I39" s="44"/>
      <c r="J39" s="21">
        <v>45.2</v>
      </c>
      <c r="K39" s="21">
        <v>129.7</v>
      </c>
      <c r="L39" s="21">
        <v>223.6</v>
      </c>
      <c r="M39" s="21">
        <v>472.6</v>
      </c>
      <c r="N39" s="32"/>
      <c r="O39" s="32"/>
      <c r="P39" s="44"/>
      <c r="Q39" s="21">
        <v>55.3</v>
      </c>
      <c r="R39" s="21">
        <v>155.8</v>
      </c>
      <c r="S39" s="21">
        <v>127.3</v>
      </c>
      <c r="T39" s="21">
        <v>337.7</v>
      </c>
      <c r="U39" s="21">
        <v>530.1</v>
      </c>
      <c r="V39" s="21">
        <v>339.5</v>
      </c>
      <c r="W39" s="21">
        <v>331.9</v>
      </c>
      <c r="X39" s="21">
        <v>332.5</v>
      </c>
      <c r="Y39" s="21">
        <v>337</v>
      </c>
      <c r="Z39" s="21">
        <v>334.8</v>
      </c>
      <c r="AA39" s="21">
        <v>529.4</v>
      </c>
      <c r="AB39" s="21">
        <v>577.2</v>
      </c>
      <c r="AC39" s="21">
        <v>568.1</v>
      </c>
      <c r="AD39" s="21">
        <v>523.3</v>
      </c>
      <c r="AE39" s="21">
        <v>473.2</v>
      </c>
      <c r="AF39" s="32"/>
      <c r="AG39" s="32"/>
      <c r="AH39" s="69"/>
      <c r="AI39" s="21">
        <v>56</v>
      </c>
      <c r="AJ39" s="21">
        <v>55.2</v>
      </c>
      <c r="AK39" s="32"/>
      <c r="AL39" s="32"/>
      <c r="AM39" s="49"/>
      <c r="AN39" s="21">
        <v>339</v>
      </c>
      <c r="AO39" s="32"/>
      <c r="AP39" s="32"/>
      <c r="AQ39" s="49"/>
      <c r="AR39" s="21">
        <v>515.7</v>
      </c>
      <c r="AS39" s="21">
        <v>524.1</v>
      </c>
      <c r="AT39" s="21">
        <v>481.6</v>
      </c>
      <c r="AU39" s="21">
        <v>464.2</v>
      </c>
      <c r="AV39" s="21">
        <v>517.5</v>
      </c>
      <c r="AW39" s="21">
        <v>421.1</v>
      </c>
      <c r="AX39" s="21">
        <v>454.6</v>
      </c>
      <c r="AY39" s="21">
        <v>730.1</v>
      </c>
      <c r="AZ39" s="21">
        <v>516.9</v>
      </c>
      <c r="BA39" s="32"/>
      <c r="BB39" s="34"/>
      <c r="BC39" s="21">
        <v>660.4</v>
      </c>
      <c r="BD39" s="21">
        <v>519.5</v>
      </c>
    </row>
    <row r="40" spans="1:56" s="17" customFormat="1" ht="25.5" customHeight="1">
      <c r="A40" s="100" t="s">
        <v>52</v>
      </c>
      <c r="B40" s="101"/>
      <c r="C40" s="101"/>
      <c r="D40" s="101"/>
      <c r="E40" s="101"/>
      <c r="F40" s="102"/>
      <c r="G40" s="4"/>
      <c r="H40" s="4">
        <f>7.28*1.416*1.2*1.15</f>
        <v>14.225702399999998</v>
      </c>
      <c r="I40" s="45">
        <f>I15+I24+I29+I36+I37</f>
        <v>15.130000000000003</v>
      </c>
      <c r="J40" s="34">
        <f>J38/12/J39</f>
        <v>15.13</v>
      </c>
      <c r="K40" s="34">
        <f>K38/12/K39</f>
        <v>15.129999999999999</v>
      </c>
      <c r="L40" s="34">
        <f>L38/12/L39</f>
        <v>15.129999999999999</v>
      </c>
      <c r="M40" s="34">
        <f>M38/12/M39</f>
        <v>15.129999999999997</v>
      </c>
      <c r="N40" s="34"/>
      <c r="O40" s="34">
        <f>7.28*1.416*1.2*1.15</f>
        <v>14.225702399999998</v>
      </c>
      <c r="P40" s="45">
        <f>P15+P24+P29+P36+P37</f>
        <v>15.75</v>
      </c>
      <c r="Q40" s="34">
        <f aca="true" t="shared" si="54" ref="Q40:Z40">Q38/12/Q39</f>
        <v>15.750000000000002</v>
      </c>
      <c r="R40" s="34">
        <f t="shared" si="54"/>
        <v>15.750000000000002</v>
      </c>
      <c r="S40" s="34">
        <f t="shared" si="54"/>
        <v>15.750000000000002</v>
      </c>
      <c r="T40" s="34">
        <f t="shared" si="54"/>
        <v>15.75</v>
      </c>
      <c r="U40" s="34">
        <f t="shared" si="54"/>
        <v>15.75</v>
      </c>
      <c r="V40" s="34">
        <f t="shared" si="54"/>
        <v>15.75</v>
      </c>
      <c r="W40" s="34">
        <f>W38/12/W39</f>
        <v>15.750000000000002</v>
      </c>
      <c r="X40" s="34">
        <f>X38/12/X39</f>
        <v>15.750000000000004</v>
      </c>
      <c r="Y40" s="34">
        <f t="shared" si="54"/>
        <v>15.75</v>
      </c>
      <c r="Z40" s="34">
        <f t="shared" si="54"/>
        <v>15.75</v>
      </c>
      <c r="AA40" s="34">
        <f>AA38/12/AA39</f>
        <v>15.750000000000004</v>
      </c>
      <c r="AB40" s="34">
        <f>AB38/12/AB39</f>
        <v>15.750000000000002</v>
      </c>
      <c r="AC40" s="34">
        <f>AC38/12/AC39</f>
        <v>15.75</v>
      </c>
      <c r="AD40" s="34">
        <f>AD38/12/AD39</f>
        <v>15.749999999999998</v>
      </c>
      <c r="AE40" s="34">
        <f>AE38/12/AE39</f>
        <v>15.750000000000004</v>
      </c>
      <c r="AF40" s="34"/>
      <c r="AG40" s="34">
        <f>7.28*1.416*1.2*1.15</f>
        <v>14.225702399999998</v>
      </c>
      <c r="AH40" s="70">
        <f>AH15+AH24+AH29+AH36+AH37</f>
        <v>15.75</v>
      </c>
      <c r="AI40" s="34">
        <f>AI38/12/AI39</f>
        <v>15.13</v>
      </c>
      <c r="AJ40" s="34">
        <f>AJ38/12/AJ39</f>
        <v>15.75</v>
      </c>
      <c r="AK40" s="34"/>
      <c r="AL40" s="34">
        <f>7.28*1.416*1.2*1.15</f>
        <v>14.225702399999998</v>
      </c>
      <c r="AM40" s="45">
        <f>AM15+AM24+AM29+AM36+AM37</f>
        <v>14.889999999999999</v>
      </c>
      <c r="AN40" s="34">
        <f>AN38/12/AN39</f>
        <v>14.890000000000002</v>
      </c>
      <c r="AO40" s="34"/>
      <c r="AP40" s="34">
        <f>7.28*1.416*1.2*1.15</f>
        <v>14.225702399999998</v>
      </c>
      <c r="AQ40" s="45">
        <f>AQ15+AQ24+AQ29+AQ36+AQ37</f>
        <v>15.509999999999998</v>
      </c>
      <c r="AR40" s="34">
        <f aca="true" t="shared" si="55" ref="AR40:AZ40">AR38/12/AR39</f>
        <v>15.510000000000002</v>
      </c>
      <c r="AS40" s="34">
        <f t="shared" si="55"/>
        <v>15.510000000000003</v>
      </c>
      <c r="AT40" s="34">
        <f t="shared" si="55"/>
        <v>15.510000000000003</v>
      </c>
      <c r="AU40" s="34">
        <f t="shared" si="55"/>
        <v>15.509999999999998</v>
      </c>
      <c r="AV40" s="34">
        <f t="shared" si="55"/>
        <v>15.509999999999998</v>
      </c>
      <c r="AW40" s="34">
        <f t="shared" si="55"/>
        <v>15.509999999999998</v>
      </c>
      <c r="AX40" s="34">
        <f t="shared" si="55"/>
        <v>15.510000000000002</v>
      </c>
      <c r="AY40" s="34">
        <f t="shared" si="55"/>
        <v>15.51</v>
      </c>
      <c r="AZ40" s="34">
        <f t="shared" si="55"/>
        <v>15.51</v>
      </c>
      <c r="BA40" s="34"/>
      <c r="BB40" s="45">
        <f>BB15+BB24+BB29+BB36+BB37</f>
        <v>11.399999999999999</v>
      </c>
      <c r="BC40" s="34">
        <f>BC38/12/BC39</f>
        <v>10.780000000000001</v>
      </c>
      <c r="BD40" s="34">
        <f>BD38/12/BD39</f>
        <v>10.78</v>
      </c>
    </row>
    <row r="42" ht="12.75" customHeight="1" hidden="1"/>
    <row r="45" spans="1:2" ht="12.75">
      <c r="A45" s="1" t="s">
        <v>43</v>
      </c>
      <c r="B45" s="1">
        <v>12</v>
      </c>
    </row>
  </sheetData>
  <sheetProtection/>
  <mergeCells count="21">
    <mergeCell ref="A30:F30"/>
    <mergeCell ref="A31:F31"/>
    <mergeCell ref="A40:F40"/>
    <mergeCell ref="A20:F20"/>
    <mergeCell ref="A24:F24"/>
    <mergeCell ref="A26:F26"/>
    <mergeCell ref="A27:F27"/>
    <mergeCell ref="A28:F28"/>
    <mergeCell ref="A29:F29"/>
    <mergeCell ref="AF8:AJ8"/>
    <mergeCell ref="AK8:AN8"/>
    <mergeCell ref="BA8:BD8"/>
    <mergeCell ref="A10:F10"/>
    <mergeCell ref="A15:F15"/>
    <mergeCell ref="AO8:AZ8"/>
    <mergeCell ref="A1:G1"/>
    <mergeCell ref="A3:G3"/>
    <mergeCell ref="A4:G4"/>
    <mergeCell ref="A7:F9"/>
    <mergeCell ref="G8:M8"/>
    <mergeCell ref="N8:Z8"/>
  </mergeCells>
  <printOptions/>
  <pageMargins left="0.4330708661417323" right="0.11811023622047245" top="0.2362204724409449" bottom="0.3937007874015748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Л.Ф.</dc:creator>
  <cp:keywords/>
  <dc:description/>
  <cp:lastModifiedBy>Галина Александровна Шевченко</cp:lastModifiedBy>
  <cp:lastPrinted>2014-02-20T13:01:30Z</cp:lastPrinted>
  <dcterms:modified xsi:type="dcterms:W3CDTF">2014-03-05T07:34:39Z</dcterms:modified>
  <cp:category/>
  <cp:version/>
  <cp:contentType/>
  <cp:contentStatus/>
</cp:coreProperties>
</file>